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80" windowHeight="7560" activeTab="0"/>
  </bookViews>
  <sheets>
    <sheet name="Cálculo" sheetId="1" r:id="rId1"/>
    <sheet name="Gasto mantenimiento" sheetId="2" r:id="rId2"/>
    <sheet name="Precio actulizado " sheetId="3" r:id="rId3"/>
  </sheets>
  <definedNames>
    <definedName name="AÑOS">#REF!</definedName>
    <definedName name="_xlnm.Print_Area" localSheetId="0">'Cálculo'!$A$1:$K$18</definedName>
    <definedName name="fechahoy">#REF!</definedName>
  </definedNames>
  <calcPr fullCalcOnLoad="1"/>
</workbook>
</file>

<file path=xl/sharedStrings.xml><?xml version="1.0" encoding="utf-8"?>
<sst xmlns="http://schemas.openxmlformats.org/spreadsheetml/2006/main" count="101" uniqueCount="93">
  <si>
    <t>mensual</t>
  </si>
  <si>
    <t>anual</t>
  </si>
  <si>
    <t>Gasto diario</t>
  </si>
  <si>
    <t>Porcentaje</t>
  </si>
  <si>
    <t>año</t>
  </si>
  <si>
    <t>interés</t>
  </si>
  <si>
    <t>Acumulador PTS</t>
  </si>
  <si>
    <t xml:space="preserve">En http://www.modelines.com/ </t>
  </si>
  <si>
    <t>1985: 326</t>
  </si>
  <si>
    <t>1986: 413 (26,5 %)</t>
  </si>
  <si>
    <t>1987: 535 (29,7 %)</t>
  </si>
  <si>
    <t>1988: 682 (27,5 %)</t>
  </si>
  <si>
    <t>1989: 857 (25,7 %)</t>
  </si>
  <si>
    <t>1990: 915 (6,7 %)</t>
  </si>
  <si>
    <t>1991: 933 (2,0 %)</t>
  </si>
  <si>
    <t>1992: 919 (-1,5 %)</t>
  </si>
  <si>
    <t>1993: 917 (-0,2 %)</t>
  </si>
  <si>
    <t>1994: 954 (4,0 %)</t>
  </si>
  <si>
    <t>1995: 989 (3,7 %)</t>
  </si>
  <si>
    <t>1996: 1.002 (1,3 %)</t>
  </si>
  <si>
    <t>1997: 1.036 (3,4 %)</t>
  </si>
  <si>
    <t>1998: 1.089 (5,1 %)</t>
  </si>
  <si>
    <t>1999: 1.187 (9,0 %)</t>
  </si>
  <si>
    <t>2000: 1.335 (12,5 %)</t>
  </si>
  <si>
    <t>2001: 1.453 (8,8 %)</t>
  </si>
  <si>
    <t>2002: 1.667 (14,7 %)</t>
  </si>
  <si>
    <t>2003: 1.931 (15,8 %)</t>
  </si>
  <si>
    <t>2004: 2.286 (18,4 %)</t>
  </si>
  <si>
    <t>2005: 2.516 (10,1 %)</t>
  </si>
  <si>
    <t>2006: 2.763 (9,8 %)</t>
  </si>
  <si>
    <t>1995: 692,7</t>
  </si>
  <si>
    <t>1996: 694,4</t>
  </si>
  <si>
    <t>1997: 702,8</t>
  </si>
  <si>
    <t>1998: 756,7</t>
  </si>
  <si>
    <t>1999: 829,2</t>
  </si>
  <si>
    <t>2000: 893,3</t>
  </si>
  <si>
    <t>2001: 992,7</t>
  </si>
  <si>
    <t>2002: 1.164,6</t>
  </si>
  <si>
    <t>2003: 1.380,3</t>
  </si>
  <si>
    <t>2004: 1.618,0</t>
  </si>
  <si>
    <t>2005: 1.824,3</t>
  </si>
  <si>
    <t>2006: 1.990,5</t>
  </si>
  <si>
    <t>2007: 2.085,5</t>
  </si>
  <si>
    <t>precio del Ministerio</t>
  </si>
  <si>
    <t>Precio vivienda(tasacion)</t>
  </si>
  <si>
    <t>Precio compra vivienda</t>
  </si>
  <si>
    <t>Años desde su compra</t>
  </si>
  <si>
    <t>IPC medio desde la compra</t>
  </si>
  <si>
    <t>año 1900 sueldo 45 pesetas mes</t>
  </si>
  <si>
    <t>capital+interese</t>
  </si>
  <si>
    <t>Acumulador C+I</t>
  </si>
  <si>
    <t>Acumulador total €</t>
  </si>
  <si>
    <t>Precio acumulado + de 1 año</t>
  </si>
  <si>
    <t>ipc total</t>
  </si>
  <si>
    <t>IPC medio</t>
  </si>
  <si>
    <t xml:space="preserve">IPC acumulado desde: </t>
  </si>
  <si>
    <t>año 1900 sueldo al año sobre 500-1200 pesetas</t>
  </si>
  <si>
    <t>Antigüedad de la vivienda (años)</t>
  </si>
  <si>
    <t>Antigüedad de la vivienda (días)</t>
  </si>
  <si>
    <t>Precio compra vivienda (€)</t>
  </si>
  <si>
    <t>Año</t>
  </si>
  <si>
    <t>Fecha de compra formato (00/00/0000)</t>
  </si>
  <si>
    <t>Datos actuales</t>
  </si>
  <si>
    <t>Datos compra vivienda</t>
  </si>
  <si>
    <t xml:space="preserve">IPC  desde el:   </t>
  </si>
  <si>
    <t>F. actual</t>
  </si>
  <si>
    <t>Interés medio anual</t>
  </si>
  <si>
    <t>Mantenimiento (años</t>
  </si>
  <si>
    <t>Gasto medio Anual</t>
  </si>
  <si>
    <t>Fecha</t>
  </si>
  <si>
    <t>F. Gasto</t>
  </si>
  <si>
    <t>Datos</t>
  </si>
  <si>
    <t>F. base</t>
  </si>
  <si>
    <t>Total</t>
  </si>
  <si>
    <t>Capital+interés^</t>
  </si>
  <si>
    <t>Dias de gastos</t>
  </si>
  <si>
    <t>Promedio diario</t>
  </si>
  <si>
    <t>IPC  total acumulado</t>
  </si>
  <si>
    <t>Nº Años</t>
  </si>
  <si>
    <t xml:space="preserve">% </t>
  </si>
  <si>
    <t>Interés total</t>
  </si>
  <si>
    <t>Interés medio</t>
  </si>
  <si>
    <t xml:space="preserve">El valor actual acumulativo capital inicial + interés </t>
  </si>
  <si>
    <t xml:space="preserve">Tasa interés variable aplicada al gasto mantenimiento </t>
  </si>
  <si>
    <t>Tasa interés variables aplicada al capital inicial</t>
  </si>
  <si>
    <t>Gasto aproximado de mantenimiento</t>
  </si>
  <si>
    <t>Media anual % subida</t>
  </si>
  <si>
    <t>Suma total % de subida</t>
  </si>
  <si>
    <r>
      <t xml:space="preserve">(aprox.)  </t>
    </r>
    <r>
      <rPr>
        <b/>
        <i/>
        <sz val="10"/>
        <color indexed="17"/>
        <rFont val="Arial"/>
        <family val="2"/>
      </rPr>
      <t>Total Compra+subida acumulativa sobre capital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- Gastos </t>
    </r>
  </si>
  <si>
    <t xml:space="preserve">Fecha actual: </t>
  </si>
  <si>
    <t>Porcentajes medios (aprox) capital incial compra vivienda y gasto de mantenimiento</t>
  </si>
  <si>
    <t xml:space="preserve">La subida o bajada de la vivienda no se rige por IPC, ya  depende de otros factores como puede ser la especulacion, situación, comunicación u otros no previstos. </t>
  </si>
  <si>
    <t>©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</si>
</sst>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F800]dddd\,\ mmmm\ dd\,\ yyyy"/>
    <numFmt numFmtId="166" formatCode="ddd\ dd\ \-mmm\-yy"/>
    <numFmt numFmtId="167" formatCode="[$-C0A]dddd\,\ dd&quot; de &quot;mmmm&quot; de &quot;yyyy"/>
    <numFmt numFmtId="168" formatCode="0.000"/>
    <numFmt numFmtId="169" formatCode="#,##0.000\ &quot;€&quot;"/>
    <numFmt numFmtId="170" formatCode="0.000%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yyyy"/>
    <numFmt numFmtId="176" formatCode="mmm\-yyyy"/>
    <numFmt numFmtId="177" formatCode="0.0000"/>
    <numFmt numFmtId="178" formatCode="#,##0.0000\ &quot;€&quot;"/>
    <numFmt numFmtId="179" formatCode="#,##0.00000"/>
    <numFmt numFmtId="180" formatCode="#,##0.0000"/>
    <numFmt numFmtId="181" formatCode="#,##0.00000\ &quot;€&quot;"/>
    <numFmt numFmtId="182" formatCode="#,##0.00\ [$€-40A]"/>
    <numFmt numFmtId="183" formatCode="_(&quot;$&quot;* #,##0_);_(&quot;$&quot;* \(#,##0\);_(&quot;$&quot;* &quot;-&quot;??_);_(@_)"/>
    <numFmt numFmtId="184" formatCode="0.0%"/>
    <numFmt numFmtId="185" formatCode="_(&quot;$&quot;* #,##0.00_);_(&quot;$&quot;* \(#,##0.00\);_(&quot;$&quot;* &quot;-&quot;??_);_(@_)"/>
    <numFmt numFmtId="186" formatCode="0.0000%"/>
    <numFmt numFmtId="187" formatCode="#,##0.0000\ [$Pts.]"/>
    <numFmt numFmtId="188" formatCode="_-* #,##0.0000\ &quot;€&quot;_-;\-* #,##0.0000\ &quot;€&quot;_-;_-* &quot;-&quot;????\ &quot;€&quot;_-;_-@_-"/>
    <numFmt numFmtId="189" formatCode="#,##0.000"/>
    <numFmt numFmtId="190" formatCode="d\-m;@"/>
    <numFmt numFmtId="191" formatCode="d\-m\-yyyy;@"/>
    <numFmt numFmtId="192" formatCode="0.00000%"/>
    <numFmt numFmtId="193" formatCode="d\-m\-yy;@"/>
    <numFmt numFmtId="194" formatCode="0.0000000"/>
    <numFmt numFmtId="195" formatCode="0.0000000%"/>
    <numFmt numFmtId="196" formatCode="#,##0.0000000\ &quot;€&quot;"/>
    <numFmt numFmtId="197" formatCode="#,##0.00_ ;\-#,##0.00\ "/>
    <numFmt numFmtId="198" formatCode="0.00000000%"/>
    <numFmt numFmtId="199" formatCode="[$-F400]h:mm:ss\ AM/PM"/>
    <numFmt numFmtId="200" formatCode="0.000000%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0"/>
      <color indexed="56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30"/>
      <name val="Calibri"/>
      <family val="2"/>
    </font>
    <font>
      <u val="single"/>
      <sz val="8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color indexed="56"/>
      <name val="Calibri"/>
      <family val="2"/>
    </font>
    <font>
      <b/>
      <u val="single"/>
      <sz val="11"/>
      <color indexed="9"/>
      <name val="OCR A Extended"/>
      <family val="3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Arial"/>
      <family val="2"/>
    </font>
    <font>
      <i/>
      <sz val="9"/>
      <color indexed="9"/>
      <name val="Arial"/>
      <family val="2"/>
    </font>
    <font>
      <b/>
      <i/>
      <sz val="10"/>
      <color indexed="9"/>
      <name val="Arial"/>
      <family val="2"/>
    </font>
    <font>
      <b/>
      <sz val="11"/>
      <color indexed="60"/>
      <name val="Calibri"/>
      <family val="2"/>
    </font>
    <font>
      <b/>
      <sz val="10"/>
      <color indexed="60"/>
      <name val="Arial"/>
      <family val="2"/>
    </font>
    <font>
      <b/>
      <sz val="11"/>
      <color indexed="17"/>
      <name val="Calibri"/>
      <family val="2"/>
    </font>
    <font>
      <b/>
      <sz val="11"/>
      <color indexed="8"/>
      <name val="OCR A Extended"/>
      <family val="3"/>
    </font>
    <font>
      <i/>
      <sz val="11"/>
      <color indexed="9"/>
      <name val="Calibri"/>
      <family val="2"/>
    </font>
    <font>
      <sz val="10"/>
      <color indexed="3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theme="1"/>
      <name val="Arial"/>
      <family val="2"/>
    </font>
    <font>
      <i/>
      <sz val="9"/>
      <color theme="0"/>
      <name val="Arial"/>
      <family val="2"/>
    </font>
    <font>
      <b/>
      <i/>
      <sz val="10"/>
      <color theme="0"/>
      <name val="Arial"/>
      <family val="2"/>
    </font>
    <font>
      <b/>
      <sz val="11"/>
      <color rgb="FFC00000"/>
      <name val="Calibri"/>
      <family val="2"/>
    </font>
    <font>
      <b/>
      <sz val="10"/>
      <color rgb="FFC00000"/>
      <name val="Arial"/>
      <family val="2"/>
    </font>
    <font>
      <b/>
      <sz val="11"/>
      <color rgb="FF00B050"/>
      <name val="Calibri"/>
      <family val="2"/>
    </font>
    <font>
      <sz val="10"/>
      <color theme="1"/>
      <name val="Calibri"/>
      <family val="2"/>
    </font>
    <font>
      <i/>
      <sz val="11"/>
      <color theme="0"/>
      <name val="Calibri"/>
      <family val="2"/>
    </font>
    <font>
      <b/>
      <sz val="11"/>
      <color theme="1"/>
      <name val="OCR A Extended"/>
      <family val="3"/>
    </font>
    <font>
      <b/>
      <u val="single"/>
      <sz val="11"/>
      <color theme="0"/>
      <name val="OCR A Extended"/>
      <family val="3"/>
    </font>
    <font>
      <sz val="10"/>
      <color rgb="FF0070C0"/>
      <name val="Calibri"/>
      <family val="2"/>
    </font>
    <font>
      <sz val="11"/>
      <color rgb="FF0070C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rgb="FFC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rgb="FFC00000"/>
      </right>
      <top style="thin">
        <color theme="0" tint="-0.24993999302387238"/>
      </top>
      <bottom style="double">
        <color indexed="55"/>
      </bottom>
    </border>
    <border>
      <left style="thin">
        <color theme="0" tint="-0.24993999302387238"/>
      </left>
      <right style="double">
        <color indexed="55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double">
        <color indexed="55"/>
      </right>
      <top style="thin">
        <color theme="0" tint="-0.24993999302387238"/>
      </top>
      <bottom style="thin">
        <color theme="0" tint="-0.24993999302387238"/>
      </bottom>
    </border>
    <border>
      <left style="double">
        <color indexed="55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>
        <color indexed="55"/>
      </left>
      <right style="thin">
        <color theme="0" tint="-0.24993999302387238"/>
      </right>
      <top style="thin">
        <color theme="0" tint="-0.24993999302387238"/>
      </top>
      <bottom style="double">
        <color indexed="55"/>
      </bottom>
    </border>
    <border>
      <left style="thin">
        <color theme="0" tint="-0.24993999302387238"/>
      </left>
      <right style="double">
        <color indexed="55"/>
      </right>
      <top style="thin">
        <color theme="0" tint="-0.24993999302387238"/>
      </top>
      <bottom style="double">
        <color indexed="55"/>
      </bottom>
    </border>
    <border>
      <left style="double">
        <color indexed="55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24993999302387238"/>
      </left>
      <right style="thin">
        <color rgb="FFC00000"/>
      </right>
      <top>
        <color indexed="63"/>
      </top>
      <bottom style="thin">
        <color theme="0" tint="-0.24993999302387238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ck">
        <color theme="0" tint="-0.24993999302387238"/>
      </bottom>
    </border>
    <border>
      <left style="thin">
        <color rgb="FFC00000"/>
      </left>
      <right>
        <color indexed="63"/>
      </right>
      <top style="double">
        <color indexed="55"/>
      </top>
      <bottom style="thick">
        <color theme="0" tint="-0.24993999302387238"/>
      </bottom>
    </border>
    <border>
      <left>
        <color indexed="63"/>
      </left>
      <right>
        <color indexed="63"/>
      </right>
      <top style="double">
        <color indexed="55"/>
      </top>
      <bottom style="thick">
        <color theme="0" tint="-0.24993999302387238"/>
      </bottom>
    </border>
    <border>
      <left>
        <color indexed="63"/>
      </left>
      <right style="double">
        <color indexed="55"/>
      </right>
      <top style="double">
        <color indexed="55"/>
      </top>
      <bottom style="thick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indexed="55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thin">
        <color rgb="FFC00000"/>
      </right>
      <top style="double">
        <color indexed="55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6" fillId="0" borderId="8" applyNumberFormat="0" applyFill="0" applyAlignment="0" applyProtection="0"/>
    <xf numFmtId="0" fontId="68" fillId="0" borderId="9" applyNumberFormat="0" applyFill="0" applyAlignment="0" applyProtection="0"/>
  </cellStyleXfs>
  <cellXfs count="205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 horizontal="right" wrapText="1"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  <xf numFmtId="10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180" fontId="6" fillId="33" borderId="0" xfId="0" applyNumberFormat="1" applyFont="1" applyFill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75" fontId="0" fillId="0" borderId="0" xfId="0" applyNumberFormat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187" fontId="13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5" fillId="0" borderId="0" xfId="0" applyFont="1" applyFill="1" applyAlignment="1">
      <alignment wrapText="1"/>
    </xf>
    <xf numFmtId="10" fontId="16" fillId="0" borderId="0" xfId="0" applyNumberFormat="1" applyFont="1" applyFill="1" applyAlignment="1">
      <alignment horizontal="center" vertical="center"/>
    </xf>
    <xf numFmtId="180" fontId="15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10" fontId="16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/>
    </xf>
    <xf numFmtId="164" fontId="12" fillId="35" borderId="10" xfId="0" applyNumberFormat="1" applyFont="1" applyFill="1" applyBorder="1" applyAlignment="1" applyProtection="1">
      <alignment horizontal="center"/>
      <protection/>
    </xf>
    <xf numFmtId="3" fontId="12" fillId="35" borderId="11" xfId="0" applyNumberFormat="1" applyFont="1" applyFill="1" applyBorder="1" applyAlignment="1">
      <alignment horizontal="center"/>
    </xf>
    <xf numFmtId="164" fontId="2" fillId="35" borderId="12" xfId="0" applyNumberFormat="1" applyFont="1" applyFill="1" applyBorder="1" applyAlignment="1">
      <alignment horizontal="center"/>
    </xf>
    <xf numFmtId="4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/>
    </xf>
    <xf numFmtId="10" fontId="5" fillId="35" borderId="13" xfId="0" applyNumberFormat="1" applyFont="1" applyFill="1" applyBorder="1" applyAlignment="1" applyProtection="1">
      <alignment/>
      <protection locked="0"/>
    </xf>
    <xf numFmtId="175" fontId="16" fillId="35" borderId="14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6" fillId="34" borderId="0" xfId="0" applyFont="1" applyFill="1" applyAlignment="1">
      <alignment wrapText="1"/>
    </xf>
    <xf numFmtId="177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/>
    </xf>
    <xf numFmtId="0" fontId="6" fillId="36" borderId="0" xfId="0" applyFont="1" applyFill="1" applyAlignment="1">
      <alignment/>
    </xf>
    <xf numFmtId="0" fontId="6" fillId="36" borderId="0" xfId="0" applyFont="1" applyFill="1" applyAlignment="1" applyProtection="1">
      <alignment/>
      <protection/>
    </xf>
    <xf numFmtId="0" fontId="17" fillId="36" borderId="0" xfId="0" applyFont="1" applyFill="1" applyAlignment="1" applyProtection="1">
      <alignment/>
      <protection/>
    </xf>
    <xf numFmtId="0" fontId="6" fillId="36" borderId="0" xfId="0" applyFont="1" applyFill="1" applyAlignment="1">
      <alignment/>
    </xf>
    <xf numFmtId="164" fontId="18" fillId="4" borderId="15" xfId="0" applyNumberFormat="1" applyFont="1" applyFill="1" applyBorder="1" applyAlignment="1" applyProtection="1">
      <alignment horizontal="right" wrapText="1"/>
      <protection/>
    </xf>
    <xf numFmtId="0" fontId="18" fillId="4" borderId="15" xfId="0" applyFont="1" applyFill="1" applyBorder="1" applyAlignment="1" applyProtection="1">
      <alignment horizontal="right" wrapText="1"/>
      <protection/>
    </xf>
    <xf numFmtId="0" fontId="15" fillId="37" borderId="0" xfId="0" applyFont="1" applyFill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6" fillId="34" borderId="0" xfId="0" applyFont="1" applyFill="1" applyAlignment="1">
      <alignment vertical="center"/>
    </xf>
    <xf numFmtId="0" fontId="6" fillId="38" borderId="0" xfId="0" applyFont="1" applyFill="1" applyAlignment="1">
      <alignment vertical="center"/>
    </xf>
    <xf numFmtId="165" fontId="54" fillId="38" borderId="0" xfId="0" applyNumberFormat="1" applyFont="1" applyFill="1" applyAlignment="1">
      <alignment horizontal="left"/>
    </xf>
    <xf numFmtId="0" fontId="0" fillId="38" borderId="0" xfId="0" applyFill="1" applyAlignment="1">
      <alignment/>
    </xf>
    <xf numFmtId="21" fontId="51" fillId="38" borderId="0" xfId="0" applyNumberFormat="1" applyFont="1" applyFill="1" applyAlignment="1">
      <alignment horizontal="center"/>
    </xf>
    <xf numFmtId="14" fontId="51" fillId="38" borderId="0" xfId="0" applyNumberFormat="1" applyFont="1" applyFill="1" applyAlignment="1">
      <alignment horizontal="center"/>
    </xf>
    <xf numFmtId="0" fontId="0" fillId="39" borderId="0" xfId="0" applyFill="1" applyAlignment="1" applyProtection="1">
      <alignment/>
      <protection/>
    </xf>
    <xf numFmtId="0" fontId="69" fillId="40" borderId="16" xfId="0" applyFont="1" applyFill="1" applyBorder="1" applyAlignment="1" applyProtection="1">
      <alignment horizontal="center" vertical="center"/>
      <protection/>
    </xf>
    <xf numFmtId="3" fontId="69" fillId="40" borderId="17" xfId="0" applyNumberFormat="1" applyFont="1" applyFill="1" applyBorder="1" applyAlignment="1" applyProtection="1">
      <alignment horizontal="center" vertical="center"/>
      <protection/>
    </xf>
    <xf numFmtId="10" fontId="69" fillId="40" borderId="18" xfId="0" applyNumberFormat="1" applyFont="1" applyFill="1" applyBorder="1" applyAlignment="1" applyProtection="1">
      <alignment horizontal="center" vertical="center" wrapText="1"/>
      <protection/>
    </xf>
    <xf numFmtId="10" fontId="69" fillId="40" borderId="19" xfId="0" applyNumberFormat="1" applyFont="1" applyFill="1" applyBorder="1" applyAlignment="1" applyProtection="1">
      <alignment horizontal="center" vertical="center" wrapText="1"/>
      <protection/>
    </xf>
    <xf numFmtId="164" fontId="69" fillId="40" borderId="19" xfId="0" applyNumberFormat="1" applyFont="1" applyFill="1" applyBorder="1" applyAlignment="1" applyProtection="1">
      <alignment horizontal="center" vertical="center" wrapText="1"/>
      <protection/>
    </xf>
    <xf numFmtId="164" fontId="19" fillId="37" borderId="16" xfId="0" applyNumberFormat="1" applyFont="1" applyFill="1" applyBorder="1" applyAlignment="1" applyProtection="1">
      <alignment horizontal="center" vertical="center"/>
      <protection locked="0"/>
    </xf>
    <xf numFmtId="0" fontId="70" fillId="41" borderId="20" xfId="0" applyFont="1" applyFill="1" applyBorder="1" applyAlignment="1" applyProtection="1">
      <alignment horizontal="center" vertical="center"/>
      <protection locked="0"/>
    </xf>
    <xf numFmtId="0" fontId="70" fillId="41" borderId="21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/>
    </xf>
    <xf numFmtId="164" fontId="71" fillId="42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9" fillId="39" borderId="0" xfId="0" applyFont="1" applyFill="1" applyBorder="1" applyAlignment="1" applyProtection="1">
      <alignment horizontal="left" vertical="center"/>
      <protection/>
    </xf>
    <xf numFmtId="200" fontId="20" fillId="39" borderId="0" xfId="0" applyNumberFormat="1" applyFont="1" applyFill="1" applyBorder="1" applyAlignment="1" applyProtection="1">
      <alignment horizontal="right" vertical="center"/>
      <protection/>
    </xf>
    <xf numFmtId="21" fontId="16" fillId="39" borderId="0" xfId="0" applyNumberFormat="1" applyFont="1" applyFill="1" applyAlignment="1">
      <alignment horizontal="center"/>
    </xf>
    <xf numFmtId="49" fontId="70" fillId="41" borderId="23" xfId="0" applyNumberFormat="1" applyFont="1" applyFill="1" applyBorder="1" applyAlignment="1" applyProtection="1">
      <alignment horizontal="center" vertical="center"/>
      <protection locked="0"/>
    </xf>
    <xf numFmtId="4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0" fontId="72" fillId="0" borderId="0" xfId="0" applyFont="1" applyAlignment="1">
      <alignment horizontal="center"/>
    </xf>
    <xf numFmtId="10" fontId="72" fillId="0" borderId="11" xfId="0" applyNumberFormat="1" applyFont="1" applyBorder="1" applyAlignment="1">
      <alignment horizontal="center" wrapText="1"/>
    </xf>
    <xf numFmtId="10" fontId="16" fillId="0" borderId="11" xfId="0" applyNumberFormat="1" applyFont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14" fontId="16" fillId="0" borderId="11" xfId="0" applyNumberFormat="1" applyFont="1" applyFill="1" applyBorder="1" applyAlignment="1">
      <alignment horizontal="center"/>
    </xf>
    <xf numFmtId="44" fontId="54" fillId="0" borderId="0" xfId="0" applyNumberFormat="1" applyFont="1" applyFill="1" applyBorder="1" applyAlignment="1">
      <alignment/>
    </xf>
    <xf numFmtId="44" fontId="16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72" fillId="0" borderId="24" xfId="0" applyFont="1" applyBorder="1" applyAlignment="1">
      <alignment horizontal="center" wrapText="1"/>
    </xf>
    <xf numFmtId="0" fontId="72" fillId="43" borderId="13" xfId="0" applyFont="1" applyFill="1" applyBorder="1" applyAlignment="1">
      <alignment horizontal="center"/>
    </xf>
    <xf numFmtId="16" fontId="72" fillId="43" borderId="25" xfId="0" applyNumberFormat="1" applyFont="1" applyFill="1" applyBorder="1" applyAlignment="1">
      <alignment horizontal="center"/>
    </xf>
    <xf numFmtId="0" fontId="72" fillId="43" borderId="14" xfId="0" applyFont="1" applyFill="1" applyBorder="1" applyAlignment="1">
      <alignment horizontal="center"/>
    </xf>
    <xf numFmtId="164" fontId="12" fillId="0" borderId="14" xfId="0" applyNumberFormat="1" applyFont="1" applyFill="1" applyBorder="1" applyAlignment="1" applyProtection="1">
      <alignment horizontal="center"/>
      <protection/>
    </xf>
    <xf numFmtId="10" fontId="12" fillId="0" borderId="26" xfId="0" applyNumberFormat="1" applyFont="1" applyFill="1" applyBorder="1" applyAlignment="1" applyProtection="1">
      <alignment horizontal="center"/>
      <protection/>
    </xf>
    <xf numFmtId="3" fontId="12" fillId="0" borderId="24" xfId="0" applyNumberFormat="1" applyFont="1" applyFill="1" applyBorder="1" applyAlignment="1">
      <alignment horizontal="center"/>
    </xf>
    <xf numFmtId="164" fontId="73" fillId="0" borderId="24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 wrapText="1"/>
    </xf>
    <xf numFmtId="14" fontId="16" fillId="0" borderId="28" xfId="0" applyNumberFormat="1" applyFont="1" applyFill="1" applyBorder="1" applyAlignment="1">
      <alignment horizontal="center" wrapText="1"/>
    </xf>
    <xf numFmtId="0" fontId="16" fillId="0" borderId="29" xfId="0" applyFont="1" applyFill="1" applyBorder="1" applyAlignment="1">
      <alignment horizontal="center" wrapText="1"/>
    </xf>
    <xf numFmtId="14" fontId="15" fillId="0" borderId="30" xfId="0" applyNumberFormat="1" applyFont="1" applyFill="1" applyBorder="1" applyAlignment="1">
      <alignment horizontal="center"/>
    </xf>
    <xf numFmtId="1" fontId="72" fillId="0" borderId="31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 applyProtection="1">
      <alignment horizontal="center" vertical="center"/>
      <protection locked="0"/>
    </xf>
    <xf numFmtId="10" fontId="15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Alignment="1">
      <alignment/>
    </xf>
    <xf numFmtId="14" fontId="15" fillId="0" borderId="0" xfId="0" applyNumberFormat="1" applyFont="1" applyFill="1" applyAlignment="1">
      <alignment/>
    </xf>
    <xf numFmtId="10" fontId="15" fillId="0" borderId="0" xfId="0" applyNumberFormat="1" applyFont="1" applyFill="1" applyAlignment="1">
      <alignment/>
    </xf>
    <xf numFmtId="0" fontId="51" fillId="41" borderId="0" xfId="0" applyFont="1" applyFill="1" applyAlignment="1">
      <alignment horizontal="center"/>
    </xf>
    <xf numFmtId="4" fontId="6" fillId="41" borderId="0" xfId="0" applyNumberFormat="1" applyFont="1" applyFill="1" applyAlignment="1">
      <alignment horizontal="center"/>
    </xf>
    <xf numFmtId="180" fontId="6" fillId="41" borderId="0" xfId="0" applyNumberFormat="1" applyFont="1" applyFill="1" applyAlignment="1">
      <alignment horizontal="center"/>
    </xf>
    <xf numFmtId="14" fontId="6" fillId="41" borderId="0" xfId="0" applyNumberFormat="1" applyFont="1" applyFill="1" applyAlignment="1">
      <alignment horizontal="center"/>
    </xf>
    <xf numFmtId="10" fontId="6" fillId="41" borderId="0" xfId="0" applyNumberFormat="1" applyFont="1" applyFill="1" applyAlignment="1">
      <alignment horizontal="center"/>
    </xf>
    <xf numFmtId="10" fontId="0" fillId="40" borderId="0" xfId="0" applyNumberFormat="1" applyFill="1" applyAlignment="1">
      <alignment horizontal="center"/>
    </xf>
    <xf numFmtId="0" fontId="72" fillId="44" borderId="29" xfId="0" applyFont="1" applyFill="1" applyBorder="1" applyAlignment="1">
      <alignment horizontal="center"/>
    </xf>
    <xf numFmtId="14" fontId="72" fillId="44" borderId="3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wrapText="1"/>
    </xf>
    <xf numFmtId="10" fontId="5" fillId="0" borderId="0" xfId="0" applyNumberFormat="1" applyFont="1" applyFill="1" applyBorder="1" applyAlignment="1" applyProtection="1">
      <alignment horizontal="center"/>
      <protection locked="0"/>
    </xf>
    <xf numFmtId="10" fontId="16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80" fontId="15" fillId="0" borderId="0" xfId="0" applyNumberFormat="1" applyFont="1" applyFill="1" applyAlignment="1">
      <alignment horizontal="center"/>
    </xf>
    <xf numFmtId="195" fontId="5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4" fontId="13" fillId="0" borderId="0" xfId="0" applyNumberFormat="1" applyFont="1" applyAlignment="1">
      <alignment horizontal="center"/>
    </xf>
    <xf numFmtId="10" fontId="5" fillId="35" borderId="27" xfId="0" applyNumberFormat="1" applyFont="1" applyFill="1" applyBorder="1" applyAlignment="1" applyProtection="1">
      <alignment horizontal="center" vertical="center"/>
      <protection locked="0"/>
    </xf>
    <xf numFmtId="10" fontId="15" fillId="35" borderId="24" xfId="0" applyNumberFormat="1" applyFont="1" applyFill="1" applyBorder="1" applyAlignment="1">
      <alignment horizontal="center" vertical="center"/>
    </xf>
    <xf numFmtId="14" fontId="16" fillId="37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0" fontId="12" fillId="35" borderId="1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36" borderId="30" xfId="0" applyFill="1" applyBorder="1" applyAlignment="1" applyProtection="1">
      <alignment/>
      <protection locked="0"/>
    </xf>
    <xf numFmtId="0" fontId="0" fillId="36" borderId="30" xfId="0" applyFill="1" applyBorder="1" applyAlignment="1" applyProtection="1">
      <alignment vertical="center" wrapText="1"/>
      <protection locked="0"/>
    </xf>
    <xf numFmtId="0" fontId="2" fillId="36" borderId="30" xfId="0" applyFont="1" applyFill="1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36" borderId="30" xfId="0" applyFont="1" applyFill="1" applyBorder="1" applyAlignment="1" applyProtection="1">
      <alignment/>
      <protection locked="0"/>
    </xf>
    <xf numFmtId="0" fontId="2" fillId="36" borderId="30" xfId="0" applyFont="1" applyFill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14" fontId="16" fillId="39" borderId="0" xfId="0" applyNumberFormat="1" applyFont="1" applyFill="1" applyAlignment="1">
      <alignment horizontal="left"/>
    </xf>
    <xf numFmtId="200" fontId="74" fillId="36" borderId="30" xfId="0" applyNumberFormat="1" applyFont="1" applyFill="1" applyBorder="1" applyAlignment="1" applyProtection="1">
      <alignment horizontal="right" vertical="center" wrapText="1"/>
      <protection/>
    </xf>
    <xf numFmtId="192" fontId="63" fillId="36" borderId="30" xfId="0" applyNumberFormat="1" applyFont="1" applyFill="1" applyBorder="1" applyAlignment="1" applyProtection="1">
      <alignment horizontal="right" vertical="center" wrapText="1"/>
      <protection/>
    </xf>
    <xf numFmtId="14" fontId="0" fillId="36" borderId="0" xfId="0" applyNumberFormat="1" applyFont="1" applyFill="1" applyAlignment="1" applyProtection="1">
      <alignment horizontal="center"/>
      <protection/>
    </xf>
    <xf numFmtId="14" fontId="0" fillId="36" borderId="0" xfId="0" applyNumberFormat="1" applyFont="1" applyFill="1" applyAlignment="1" applyProtection="1">
      <alignment wrapText="1"/>
      <protection/>
    </xf>
    <xf numFmtId="0" fontId="6" fillId="37" borderId="0" xfId="0" applyFont="1" applyFill="1" applyAlignment="1">
      <alignment/>
    </xf>
    <xf numFmtId="14" fontId="0" fillId="37" borderId="0" xfId="0" applyNumberFormat="1" applyFont="1" applyFill="1" applyAlignment="1" applyProtection="1">
      <alignment horizontal="center"/>
      <protection/>
    </xf>
    <xf numFmtId="14" fontId="0" fillId="37" borderId="0" xfId="0" applyNumberFormat="1" applyFont="1" applyFill="1" applyAlignment="1" applyProtection="1">
      <alignment wrapText="1"/>
      <protection/>
    </xf>
    <xf numFmtId="0" fontId="6" fillId="37" borderId="0" xfId="0" applyFont="1" applyFill="1" applyAlignment="1" applyProtection="1">
      <alignment/>
      <protection/>
    </xf>
    <xf numFmtId="0" fontId="17" fillId="37" borderId="0" xfId="0" applyFont="1" applyFill="1" applyAlignment="1" applyProtection="1">
      <alignment/>
      <protection/>
    </xf>
    <xf numFmtId="0" fontId="0" fillId="39" borderId="0" xfId="0" applyFont="1" applyFill="1" applyAlignment="1" applyProtection="1">
      <alignment horizontal="right"/>
      <protection/>
    </xf>
    <xf numFmtId="0" fontId="0" fillId="39" borderId="0" xfId="0" applyFill="1" applyAlignment="1" applyProtection="1">
      <alignment horizontal="left"/>
      <protection/>
    </xf>
    <xf numFmtId="0" fontId="75" fillId="0" borderId="35" xfId="0" applyFont="1" applyBorder="1" applyAlignment="1" applyProtection="1">
      <alignment horizontal="left" vertical="center" wrapText="1"/>
      <protection locked="0"/>
    </xf>
    <xf numFmtId="0" fontId="75" fillId="0" borderId="36" xfId="0" applyFont="1" applyBorder="1" applyAlignment="1" applyProtection="1">
      <alignment horizontal="left" vertical="center" wrapText="1"/>
      <protection locked="0"/>
    </xf>
    <xf numFmtId="0" fontId="75" fillId="0" borderId="37" xfId="0" applyFont="1" applyBorder="1" applyAlignment="1" applyProtection="1">
      <alignment horizontal="left" vertical="center" wrapText="1"/>
      <protection locked="0"/>
    </xf>
    <xf numFmtId="0" fontId="70" fillId="41" borderId="38" xfId="0" applyFont="1" applyFill="1" applyBorder="1" applyAlignment="1" applyProtection="1">
      <alignment horizontal="center" vertical="center" wrapText="1"/>
      <protection locked="0"/>
    </xf>
    <xf numFmtId="0" fontId="51" fillId="41" borderId="39" xfId="0" applyFont="1" applyFill="1" applyBorder="1" applyAlignment="1" applyProtection="1">
      <alignment horizontal="center" vertical="center" wrapText="1"/>
      <protection locked="0"/>
    </xf>
    <xf numFmtId="164" fontId="18" fillId="4" borderId="15" xfId="0" applyNumberFormat="1" applyFont="1" applyFill="1" applyBorder="1" applyAlignment="1" applyProtection="1">
      <alignment horizontal="right" wrapText="1"/>
      <protection/>
    </xf>
    <xf numFmtId="0" fontId="18" fillId="4" borderId="15" xfId="0" applyFont="1" applyFill="1" applyBorder="1" applyAlignment="1" applyProtection="1">
      <alignment horizontal="right" wrapText="1"/>
      <protection/>
    </xf>
    <xf numFmtId="0" fontId="14" fillId="39" borderId="0" xfId="45" applyFont="1" applyFill="1" applyBorder="1" applyAlignment="1" applyProtection="1">
      <alignment horizontal="center" vertical="center" wrapText="1"/>
      <protection/>
    </xf>
    <xf numFmtId="0" fontId="18" fillId="4" borderId="15" xfId="0" applyFont="1" applyFill="1" applyBorder="1" applyAlignment="1" applyProtection="1">
      <alignment horizontal="right" vertical="center" wrapText="1"/>
      <protection/>
    </xf>
    <xf numFmtId="0" fontId="70" fillId="41" borderId="39" xfId="0" applyFont="1" applyFill="1" applyBorder="1" applyAlignment="1" applyProtection="1">
      <alignment horizontal="center" vertical="center" wrapText="1"/>
      <protection locked="0"/>
    </xf>
    <xf numFmtId="0" fontId="76" fillId="41" borderId="15" xfId="0" applyFont="1" applyFill="1" applyBorder="1" applyAlignment="1" applyProtection="1">
      <alignment horizontal="center" vertical="center" wrapText="1"/>
      <protection locked="0"/>
    </xf>
    <xf numFmtId="0" fontId="76" fillId="41" borderId="15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Alignment="1">
      <alignment wrapText="1"/>
    </xf>
    <xf numFmtId="0" fontId="12" fillId="0" borderId="40" xfId="0" applyFont="1" applyFill="1" applyBorder="1" applyAlignment="1" applyProtection="1">
      <alignment horizontal="right" vertical="center" wrapText="1"/>
      <protection locked="0"/>
    </xf>
    <xf numFmtId="0" fontId="50" fillId="0" borderId="40" xfId="0" applyFont="1" applyFill="1" applyBorder="1" applyAlignment="1" applyProtection="1">
      <alignment horizontal="right" vertical="center" wrapText="1"/>
      <protection locked="0"/>
    </xf>
    <xf numFmtId="0" fontId="50" fillId="0" borderId="41" xfId="0" applyFont="1" applyFill="1" applyBorder="1" applyAlignment="1" applyProtection="1">
      <alignment horizontal="right" vertical="center" wrapText="1"/>
      <protection locked="0"/>
    </xf>
    <xf numFmtId="0" fontId="21" fillId="45" borderId="42" xfId="0" applyFont="1" applyFill="1" applyBorder="1" applyAlignment="1" applyProtection="1">
      <alignment horizontal="center" vertical="center" wrapText="1"/>
      <protection locked="0"/>
    </xf>
    <xf numFmtId="0" fontId="77" fillId="0" borderId="43" xfId="0" applyFont="1" applyBorder="1" applyAlignment="1" applyProtection="1">
      <alignment horizontal="center" vertical="center" wrapText="1"/>
      <protection locked="0"/>
    </xf>
    <xf numFmtId="0" fontId="77" fillId="0" borderId="44" xfId="0" applyFont="1" applyBorder="1" applyAlignment="1" applyProtection="1">
      <alignment horizontal="center" vertical="center" wrapText="1"/>
      <protection locked="0"/>
    </xf>
    <xf numFmtId="164" fontId="18" fillId="4" borderId="45" xfId="0" applyNumberFormat="1" applyFont="1" applyFill="1" applyBorder="1" applyAlignment="1" applyProtection="1">
      <alignment horizontal="right" wrapText="1"/>
      <protection/>
    </xf>
    <xf numFmtId="0" fontId="18" fillId="4" borderId="45" xfId="0" applyFont="1" applyFill="1" applyBorder="1" applyAlignment="1" applyProtection="1">
      <alignment horizontal="right" wrapText="1"/>
      <protection/>
    </xf>
    <xf numFmtId="164" fontId="18" fillId="4" borderId="46" xfId="0" applyNumberFormat="1" applyFont="1" applyFill="1" applyBorder="1" applyAlignment="1" applyProtection="1">
      <alignment horizontal="right" wrapText="1"/>
      <protection/>
    </xf>
    <xf numFmtId="0" fontId="18" fillId="4" borderId="46" xfId="0" applyFont="1" applyFill="1" applyBorder="1" applyAlignment="1" applyProtection="1">
      <alignment horizontal="right" wrapText="1"/>
      <protection/>
    </xf>
    <xf numFmtId="0" fontId="78" fillId="45" borderId="47" xfId="0" applyFont="1" applyFill="1" applyBorder="1" applyAlignment="1" applyProtection="1">
      <alignment horizontal="center" vertical="center" wrapText="1"/>
      <protection locked="0"/>
    </xf>
    <xf numFmtId="0" fontId="78" fillId="45" borderId="48" xfId="0" applyFont="1" applyFill="1" applyBorder="1" applyAlignment="1" applyProtection="1">
      <alignment horizontal="center" vertical="center" wrapText="1"/>
      <protection locked="0"/>
    </xf>
    <xf numFmtId="0" fontId="70" fillId="41" borderId="49" xfId="0" applyFont="1" applyFill="1" applyBorder="1" applyAlignment="1" applyProtection="1">
      <alignment horizontal="center" vertical="center" wrapText="1"/>
      <protection locked="0"/>
    </xf>
    <xf numFmtId="0" fontId="76" fillId="41" borderId="45" xfId="0" applyFont="1" applyFill="1" applyBorder="1" applyAlignment="1" applyProtection="1">
      <alignment horizontal="center" vertical="center" wrapText="1"/>
      <protection locked="0"/>
    </xf>
    <xf numFmtId="0" fontId="79" fillId="36" borderId="50" xfId="0" applyFont="1" applyFill="1" applyBorder="1" applyAlignment="1" applyProtection="1">
      <alignment horizontal="center" vertical="center" wrapText="1"/>
      <protection locked="0"/>
    </xf>
    <xf numFmtId="0" fontId="80" fillId="0" borderId="51" xfId="0" applyFont="1" applyBorder="1" applyAlignment="1">
      <alignment horizontal="center" vertical="center" wrapText="1"/>
    </xf>
    <xf numFmtId="0" fontId="80" fillId="0" borderId="5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right" vertical="center"/>
    </xf>
    <xf numFmtId="0" fontId="16" fillId="0" borderId="53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/>
    </xf>
    <xf numFmtId="0" fontId="16" fillId="0" borderId="27" xfId="0" applyFont="1" applyBorder="1" applyAlignment="1">
      <alignment horizontal="right" vertical="center" wrapText="1"/>
    </xf>
    <xf numFmtId="0" fontId="16" fillId="0" borderId="28" xfId="0" applyFont="1" applyBorder="1" applyAlignment="1">
      <alignment horizontal="right" vertical="center" wrapText="1"/>
    </xf>
    <xf numFmtId="0" fontId="72" fillId="0" borderId="29" xfId="0" applyFont="1" applyBorder="1" applyAlignment="1">
      <alignment horizontal="right" vertical="center" wrapText="1"/>
    </xf>
    <xf numFmtId="0" fontId="72" fillId="0" borderId="30" xfId="0" applyFont="1" applyBorder="1" applyAlignment="1">
      <alignment horizontal="right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11" fillId="35" borderId="54" xfId="0" applyFont="1" applyFill="1" applyBorder="1" applyAlignment="1">
      <alignment horizontal="center" vertical="center" wrapText="1"/>
    </xf>
    <xf numFmtId="0" fontId="10" fillId="35" borderId="50" xfId="0" applyFont="1" applyFill="1" applyBorder="1" applyAlignment="1">
      <alignment horizontal="center" vertical="center" wrapText="1"/>
    </xf>
    <xf numFmtId="0" fontId="11" fillId="35" borderId="51" xfId="0" applyFont="1" applyFill="1" applyBorder="1" applyAlignment="1">
      <alignment horizontal="center" vertical="center" wrapText="1"/>
    </xf>
    <xf numFmtId="0" fontId="11" fillId="35" borderId="55" xfId="0" applyFont="1" applyFill="1" applyBorder="1" applyAlignment="1">
      <alignment horizontal="center" vertical="center" wrapText="1"/>
    </xf>
    <xf numFmtId="0" fontId="10" fillId="35" borderId="33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ine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showGridLines="0" tabSelected="1" zoomScalePageLayoutView="0" workbookViewId="0" topLeftCell="A1">
      <selection activeCell="D6" sqref="D6"/>
    </sheetView>
  </sheetViews>
  <sheetFormatPr defaultColWidth="11.421875" defaultRowHeight="15"/>
  <cols>
    <col min="1" max="1" width="4.140625" style="0" customWidth="1"/>
    <col min="2" max="2" width="4.7109375" style="0" customWidth="1"/>
    <col min="3" max="3" width="37.00390625" style="3" customWidth="1"/>
    <col min="4" max="4" width="14.8515625" style="3" customWidth="1"/>
    <col min="5" max="5" width="14.28125" style="3" bestFit="1" customWidth="1"/>
    <col min="6" max="6" width="18.8515625" style="3" customWidth="1"/>
    <col min="7" max="7" width="11.57421875" style="3" hidden="1" customWidth="1"/>
    <col min="8" max="8" width="9.7109375" style="4" hidden="1" customWidth="1"/>
    <col min="9" max="9" width="20.421875" style="4" customWidth="1"/>
    <col min="10" max="10" width="3.421875" style="0" customWidth="1"/>
  </cols>
  <sheetData>
    <row r="2" spans="2:10" ht="15">
      <c r="B2" s="55"/>
      <c r="C2" s="56"/>
      <c r="D2" s="57"/>
      <c r="E2" s="57"/>
      <c r="F2" s="58"/>
      <c r="G2" s="57"/>
      <c r="H2" s="57"/>
      <c r="I2" s="59"/>
      <c r="J2" s="57"/>
    </row>
    <row r="3" spans="2:10" ht="15.75" thickBot="1">
      <c r="B3" s="54"/>
      <c r="C3" s="60"/>
      <c r="D3" s="156" t="s">
        <v>92</v>
      </c>
      <c r="E3" s="157" t="s">
        <v>89</v>
      </c>
      <c r="F3" s="146">
        <f ca="1">NOW()</f>
        <v>40417.70502581019</v>
      </c>
      <c r="G3" s="52"/>
      <c r="H3" s="53"/>
      <c r="I3" s="75">
        <f ca="1">NOW()</f>
        <v>40417.70502581019</v>
      </c>
      <c r="J3" s="170"/>
    </row>
    <row r="4" spans="2:10" ht="26.25" customHeight="1" thickBot="1" thickTop="1">
      <c r="B4" s="54"/>
      <c r="C4" s="181" t="s">
        <v>63</v>
      </c>
      <c r="D4" s="182"/>
      <c r="E4" s="174" t="s">
        <v>62</v>
      </c>
      <c r="F4" s="175"/>
      <c r="G4" s="175"/>
      <c r="H4" s="175"/>
      <c r="I4" s="176"/>
      <c r="J4" s="170"/>
    </row>
    <row r="5" spans="2:10" ht="24.75" customHeight="1" thickTop="1">
      <c r="B5" s="54"/>
      <c r="C5" s="76" t="s">
        <v>61</v>
      </c>
      <c r="D5" s="134">
        <v>1948</v>
      </c>
      <c r="E5" s="183" t="s">
        <v>87</v>
      </c>
      <c r="F5" s="184"/>
      <c r="G5" s="177" t="s">
        <v>0</v>
      </c>
      <c r="H5" s="178"/>
      <c r="I5" s="63">
        <f>I6*D7</f>
        <v>10.8017</v>
      </c>
      <c r="J5" s="170"/>
    </row>
    <row r="6" spans="2:10" ht="24.75" customHeight="1">
      <c r="B6" s="54"/>
      <c r="C6" s="67" t="s">
        <v>59</v>
      </c>
      <c r="D6" s="66">
        <v>125000</v>
      </c>
      <c r="E6" s="161" t="s">
        <v>86</v>
      </c>
      <c r="F6" s="162"/>
      <c r="G6" s="50"/>
      <c r="H6" s="51"/>
      <c r="I6" s="64">
        <f>'Precio actulizado '!F3</f>
        <v>0.10287333333333333</v>
      </c>
      <c r="J6" s="170"/>
    </row>
    <row r="7" spans="2:10" ht="24.75" customHeight="1">
      <c r="B7" s="54"/>
      <c r="C7" s="67" t="s">
        <v>57</v>
      </c>
      <c r="D7" s="61">
        <f ca="1">DATEDIF(D5,TODAY(),"Y")</f>
        <v>105</v>
      </c>
      <c r="E7" s="167" t="s">
        <v>82</v>
      </c>
      <c r="F7" s="168"/>
      <c r="G7" s="163" t="s">
        <v>1</v>
      </c>
      <c r="H7" s="164"/>
      <c r="I7" s="65">
        <f>IF(D7&lt;1,D6,'Precio actulizado '!F5)</f>
        <v>3648394441.7429643</v>
      </c>
      <c r="J7" s="170"/>
    </row>
    <row r="8" spans="2:10" ht="24.75" customHeight="1" thickBot="1">
      <c r="B8" s="54"/>
      <c r="C8" s="68" t="s">
        <v>58</v>
      </c>
      <c r="D8" s="62">
        <f ca="1">DATEDIF(D5,TODAY(),"D")</f>
        <v>38469</v>
      </c>
      <c r="E8" s="167" t="s">
        <v>85</v>
      </c>
      <c r="F8" s="169"/>
      <c r="G8" s="166" t="s">
        <v>2</v>
      </c>
      <c r="H8" s="166"/>
      <c r="I8" s="65">
        <f>VLOOKUP(D7,'Gasto mantenimiento'!A15:G146,7)</f>
        <v>8127.56165468384</v>
      </c>
      <c r="J8" s="170"/>
    </row>
    <row r="9" spans="2:10" ht="27.75" customHeight="1" thickBot="1" thickTop="1">
      <c r="B9" s="54"/>
      <c r="C9" s="171" t="s">
        <v>88</v>
      </c>
      <c r="D9" s="172"/>
      <c r="E9" s="172"/>
      <c r="F9" s="173"/>
      <c r="G9" s="179" t="s">
        <v>1</v>
      </c>
      <c r="H9" s="180"/>
      <c r="I9" s="70">
        <f>I7-I8</f>
        <v>3648386314.1813097</v>
      </c>
      <c r="J9" s="170"/>
    </row>
    <row r="10" spans="2:10" ht="13.5" customHeight="1" thickTop="1">
      <c r="B10" s="54"/>
      <c r="C10" s="165" t="s">
        <v>7</v>
      </c>
      <c r="D10" s="165"/>
      <c r="E10" s="73"/>
      <c r="F10" s="73"/>
      <c r="G10" s="73"/>
      <c r="H10" s="73"/>
      <c r="I10" s="74"/>
      <c r="J10" s="170"/>
    </row>
    <row r="11" spans="2:10" ht="15">
      <c r="B11" s="42"/>
      <c r="C11" s="42"/>
      <c r="D11" s="42"/>
      <c r="E11" s="42"/>
      <c r="F11" s="42"/>
      <c r="G11" s="42"/>
      <c r="H11" s="42"/>
      <c r="I11" s="42"/>
      <c r="J11" s="11"/>
    </row>
    <row r="12" spans="2:10" s="49" customFormat="1" ht="15.75" hidden="1" thickBot="1">
      <c r="B12" s="46"/>
      <c r="C12" s="149"/>
      <c r="D12" s="150"/>
      <c r="E12" s="47"/>
      <c r="F12" s="47"/>
      <c r="G12" s="47"/>
      <c r="H12" s="48"/>
      <c r="I12" s="48"/>
      <c r="J12" s="46"/>
    </row>
    <row r="13" spans="2:10" s="49" customFormat="1" ht="15.75" thickBot="1">
      <c r="B13" s="151"/>
      <c r="C13" s="152"/>
      <c r="D13" s="153"/>
      <c r="E13" s="154"/>
      <c r="F13" s="154"/>
      <c r="G13" s="154"/>
      <c r="H13" s="155"/>
      <c r="I13" s="155"/>
      <c r="J13" s="151"/>
    </row>
    <row r="14" spans="2:10" s="135" customFormat="1" ht="15" customHeight="1" thickTop="1">
      <c r="B14" s="185" t="s">
        <v>90</v>
      </c>
      <c r="C14" s="186"/>
      <c r="D14" s="186"/>
      <c r="E14" s="186"/>
      <c r="F14" s="186"/>
      <c r="G14" s="186"/>
      <c r="H14" s="186"/>
      <c r="I14" s="186"/>
      <c r="J14" s="187"/>
    </row>
    <row r="15" spans="2:10" s="135" customFormat="1" ht="15" customHeight="1">
      <c r="B15" s="138"/>
      <c r="C15" s="147">
        <f>I6</f>
        <v>0.10287333333333333</v>
      </c>
      <c r="D15" s="139" t="s">
        <v>84</v>
      </c>
      <c r="E15" s="139"/>
      <c r="F15" s="140"/>
      <c r="G15" s="141"/>
      <c r="H15" s="141"/>
      <c r="I15" s="140"/>
      <c r="J15" s="142"/>
    </row>
    <row r="16" spans="2:10" s="135" customFormat="1" ht="15" customHeight="1">
      <c r="B16" s="138"/>
      <c r="C16" s="148">
        <f>'Gasto mantenimiento'!C6</f>
        <v>0.06321047619047618</v>
      </c>
      <c r="D16" s="143" t="s">
        <v>83</v>
      </c>
      <c r="E16" s="139"/>
      <c r="F16" s="139"/>
      <c r="G16" s="144"/>
      <c r="H16" s="144"/>
      <c r="I16" s="139"/>
      <c r="J16" s="145"/>
    </row>
    <row r="17" spans="2:10" ht="35.25" customHeight="1" thickBot="1">
      <c r="B17" s="158" t="s">
        <v>91</v>
      </c>
      <c r="C17" s="159"/>
      <c r="D17" s="159"/>
      <c r="E17" s="159"/>
      <c r="F17" s="159"/>
      <c r="G17" s="159"/>
      <c r="H17" s="159"/>
      <c r="I17" s="159"/>
      <c r="J17" s="160"/>
    </row>
    <row r="18" spans="2:10" ht="15.75" thickTop="1">
      <c r="B18" s="135"/>
      <c r="C18" s="135"/>
      <c r="D18" s="135"/>
      <c r="E18" s="135"/>
      <c r="F18" s="135"/>
      <c r="G18" s="135"/>
      <c r="H18" s="137"/>
      <c r="I18" s="137"/>
      <c r="J18" s="135"/>
    </row>
  </sheetData>
  <sheetProtection formatCells="0" formatColumns="0" formatRows="0" insertColumns="0" insertRows="0" insertHyperlinks="0" deleteColumns="0" deleteRows="0" sort="0" autoFilter="0" pivotTables="0"/>
  <mergeCells count="15">
    <mergeCell ref="G5:H5"/>
    <mergeCell ref="G9:H9"/>
    <mergeCell ref="C4:D4"/>
    <mergeCell ref="E5:F5"/>
    <mergeCell ref="B14:J14"/>
    <mergeCell ref="B17:J17"/>
    <mergeCell ref="E6:F6"/>
    <mergeCell ref="G7:H7"/>
    <mergeCell ref="C10:D10"/>
    <mergeCell ref="G8:H8"/>
    <mergeCell ref="E7:F7"/>
    <mergeCell ref="E8:F8"/>
    <mergeCell ref="J3:J10"/>
    <mergeCell ref="C9:F9"/>
    <mergeCell ref="E4:I4"/>
  </mergeCells>
  <dataValidations count="2">
    <dataValidation errorStyle="information" type="date" allowBlank="1" showInputMessage="1" showErrorMessage="1" error="Introduzca la fecha correcta&#10;&gt;= 01/05/1905&#10;&lt; = Fecha actual" sqref="D5">
      <formula1>1948</formula1>
      <formula2>TODAY()</formula2>
    </dataValidation>
    <dataValidation errorStyle="information" operator="lessThan" allowBlank="1" showInputMessage="1" showErrorMessage="1" error="Introduzca la fecha correcta" sqref="C5"/>
  </dataValidations>
  <hyperlinks>
    <hyperlink ref="C10:D10" r:id="rId1" display="En http://www.modelines.com/ "/>
  </hyperlinks>
  <printOptions/>
  <pageMargins left="0.23" right="0.36" top="0.7480314960629921" bottom="0.7480314960629921" header="0.31496062992125984" footer="0.31496062992125984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50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F11" sqref="F11"/>
    </sheetView>
  </sheetViews>
  <sheetFormatPr defaultColWidth="11.421875" defaultRowHeight="15"/>
  <cols>
    <col min="1" max="1" width="15.421875" style="0" customWidth="1"/>
    <col min="2" max="2" width="15.28125" style="2" bestFit="1" customWidth="1"/>
    <col min="3" max="3" width="10.7109375" style="14" bestFit="1" customWidth="1"/>
    <col min="4" max="4" width="10.57421875" style="1" bestFit="1" customWidth="1"/>
    <col min="5" max="5" width="7.28125" style="2" bestFit="1" customWidth="1"/>
    <col min="6" max="6" width="14.421875" style="126" customWidth="1"/>
    <col min="7" max="7" width="19.140625" style="127" bestFit="1" customWidth="1"/>
    <col min="8" max="8" width="10.00390625" style="130" bestFit="1" customWidth="1"/>
    <col min="9" max="9" width="8.00390625" style="79" customWidth="1"/>
  </cols>
  <sheetData>
    <row r="2" spans="1:9" ht="15">
      <c r="A2" s="94" t="s">
        <v>71</v>
      </c>
      <c r="B2" s="95" t="s">
        <v>69</v>
      </c>
      <c r="C2" s="96" t="s">
        <v>65</v>
      </c>
      <c r="D2" s="82"/>
      <c r="E2" s="82"/>
      <c r="F2" s="117" t="s">
        <v>64</v>
      </c>
      <c r="G2" s="118">
        <f>Cálculo!D5</f>
        <v>1948</v>
      </c>
      <c r="H2" s="119"/>
      <c r="I2" s="119"/>
    </row>
    <row r="3" spans="1:9" ht="15">
      <c r="A3" s="101" t="s">
        <v>72</v>
      </c>
      <c r="B3" s="102">
        <v>39813</v>
      </c>
      <c r="C3" s="93">
        <f ca="1">DATEDIF(B3,TODAY(),"Y")</f>
        <v>1</v>
      </c>
      <c r="D3" s="80"/>
      <c r="E3" s="81"/>
      <c r="F3" s="85" t="s">
        <v>54</v>
      </c>
      <c r="G3" s="86" t="s">
        <v>77</v>
      </c>
      <c r="H3" s="119"/>
      <c r="I3" s="119"/>
    </row>
    <row r="4" spans="1:9" ht="16.5" customHeight="1">
      <c r="A4" s="103" t="s">
        <v>70</v>
      </c>
      <c r="B4" s="104">
        <f>Cálculo!D5</f>
        <v>1948</v>
      </c>
      <c r="C4" s="105">
        <f>Cálculo!D7</f>
        <v>105</v>
      </c>
      <c r="D4" s="91"/>
      <c r="E4" s="80"/>
      <c r="F4" s="83">
        <f>IF(C7&gt;0,G4/C7,0)</f>
        <v>0.06321047619047618</v>
      </c>
      <c r="G4" s="84">
        <f>IF(C4&gt;0,SUM(I16:I146),0)</f>
        <v>6.637099999999999</v>
      </c>
      <c r="H4" s="119"/>
      <c r="I4" s="119"/>
    </row>
    <row r="5" spans="1:8" ht="24.75" customHeight="1">
      <c r="A5" s="188" t="s">
        <v>68</v>
      </c>
      <c r="B5" s="189"/>
      <c r="C5" s="97">
        <v>400</v>
      </c>
      <c r="D5" s="80"/>
      <c r="E5" s="80"/>
      <c r="F5" s="80"/>
      <c r="G5" s="80"/>
      <c r="H5" s="119"/>
    </row>
    <row r="6" spans="1:8" ht="24.75" customHeight="1">
      <c r="A6" s="190" t="s">
        <v>66</v>
      </c>
      <c r="B6" s="191"/>
      <c r="C6" s="98">
        <f>IF(C7&gt;0,G4/C7,D16)</f>
        <v>0.06321047619047618</v>
      </c>
      <c r="D6" s="80"/>
      <c r="E6" s="80"/>
      <c r="F6" s="80"/>
      <c r="G6" s="80"/>
      <c r="H6" s="119"/>
    </row>
    <row r="7" spans="1:11" ht="21.75" customHeight="1">
      <c r="A7" s="192" t="s">
        <v>67</v>
      </c>
      <c r="B7" s="193"/>
      <c r="C7" s="99">
        <f>Cálculo!D7</f>
        <v>105</v>
      </c>
      <c r="D7" s="16"/>
      <c r="E7" s="15"/>
      <c r="F7" s="89"/>
      <c r="G7" s="120"/>
      <c r="H7" s="120"/>
      <c r="I7" s="28"/>
      <c r="J7" s="29"/>
      <c r="K7" s="1"/>
    </row>
    <row r="8" spans="1:9" ht="15.75" customHeight="1">
      <c r="A8" s="194" t="s">
        <v>73</v>
      </c>
      <c r="B8" s="195"/>
      <c r="C8" s="100">
        <f>VLOOKUP(C7,A15:G146,7)</f>
        <v>8127.56165468384</v>
      </c>
      <c r="D8" s="72"/>
      <c r="E8"/>
      <c r="F8" s="121"/>
      <c r="G8" s="122"/>
      <c r="H8" s="30"/>
      <c r="I8" s="78"/>
    </row>
    <row r="9" spans="1:9" ht="15">
      <c r="A9" t="s">
        <v>74</v>
      </c>
      <c r="B9" s="88">
        <f>C5*(1+C6)^C3</f>
        <v>425.2841904761905</v>
      </c>
      <c r="C9" s="92"/>
      <c r="D9" s="72"/>
      <c r="E9"/>
      <c r="F9" s="106"/>
      <c r="G9" s="107"/>
      <c r="H9" s="32"/>
      <c r="I9" s="78"/>
    </row>
    <row r="10" spans="1:10" ht="15" customHeight="1">
      <c r="A10" t="s">
        <v>75</v>
      </c>
      <c r="B10" s="88">
        <f>Cálculo!D8</f>
        <v>38469</v>
      </c>
      <c r="C10" s="92"/>
      <c r="D10" s="72"/>
      <c r="E10"/>
      <c r="F10" s="123"/>
      <c r="G10" s="77"/>
      <c r="H10" s="124"/>
      <c r="I10" s="124"/>
      <c r="J10" s="1"/>
    </row>
    <row r="11" spans="1:10" ht="15.75" customHeight="1">
      <c r="A11" t="s">
        <v>76</v>
      </c>
      <c r="B11" s="88">
        <f>B9/365*B10</f>
        <v>44822.623351859096</v>
      </c>
      <c r="C11" s="1"/>
      <c r="D11" s="72"/>
      <c r="E11"/>
      <c r="F11" s="125"/>
      <c r="G11" s="126"/>
      <c r="H11" s="127"/>
      <c r="I11" s="127"/>
      <c r="J11" s="1"/>
    </row>
    <row r="12" spans="2:10" ht="15.75" customHeight="1">
      <c r="B12" s="87"/>
      <c r="C12" s="1"/>
      <c r="D12" s="72"/>
      <c r="E12" s="26"/>
      <c r="F12" s="128"/>
      <c r="G12" s="126"/>
      <c r="H12" s="127"/>
      <c r="I12" s="127"/>
      <c r="J12" s="1"/>
    </row>
    <row r="13" spans="2:12" ht="15">
      <c r="B13" s="1"/>
      <c r="E13" s="5"/>
      <c r="F13" s="129"/>
      <c r="G13" s="130"/>
      <c r="H13" s="126"/>
      <c r="I13" s="126"/>
      <c r="J13" s="7"/>
      <c r="K13" s="7"/>
      <c r="L13" s="1"/>
    </row>
    <row r="14" spans="1:9" ht="15">
      <c r="A14" s="111" t="s">
        <v>78</v>
      </c>
      <c r="B14" s="112" t="s">
        <v>49</v>
      </c>
      <c r="C14" s="114" t="s">
        <v>60</v>
      </c>
      <c r="D14" s="115" t="s">
        <v>79</v>
      </c>
      <c r="E14" s="112" t="s">
        <v>5</v>
      </c>
      <c r="F14" s="112" t="s">
        <v>50</v>
      </c>
      <c r="G14" s="113" t="s">
        <v>51</v>
      </c>
      <c r="H14" s="116" t="s">
        <v>54</v>
      </c>
      <c r="I14" s="116" t="s">
        <v>53</v>
      </c>
    </row>
    <row r="15" spans="1:9" ht="15">
      <c r="A15" s="90">
        <v>0</v>
      </c>
      <c r="B15" s="108">
        <v>0</v>
      </c>
      <c r="C15" s="109">
        <v>0</v>
      </c>
      <c r="D15" s="110">
        <v>0.01</v>
      </c>
      <c r="E15" s="77">
        <v>0</v>
      </c>
      <c r="F15" s="77">
        <v>0</v>
      </c>
      <c r="G15" s="77">
        <f>B11</f>
        <v>44822.623351859096</v>
      </c>
      <c r="H15" s="116">
        <f>IF(C6=0,0.031,0)</f>
        <v>0</v>
      </c>
      <c r="I15" s="116">
        <f>IF(($C$7=A15),SUM($D15:D$16),0)</f>
        <v>0</v>
      </c>
    </row>
    <row r="16" spans="1:9" ht="15">
      <c r="A16">
        <v>1</v>
      </c>
      <c r="B16" s="6">
        <f>IF(C7=0,B9,B9)</f>
        <v>425.2841904761905</v>
      </c>
      <c r="C16" s="69">
        <f>Cálculo!D5</f>
        <v>1948</v>
      </c>
      <c r="D16" s="1">
        <v>0.01</v>
      </c>
      <c r="E16" s="2">
        <f aca="true" t="shared" si="0" ref="E16:E47">B16*D16</f>
        <v>4.252841904761905</v>
      </c>
      <c r="F16" s="126">
        <f aca="true" t="shared" si="1" ref="F16:F47">B16-E16</f>
        <v>421.03134857142857</v>
      </c>
      <c r="G16" s="126">
        <f>B16</f>
        <v>425.2841904761905</v>
      </c>
      <c r="H16" s="116">
        <f>IF(C7=0,0.031,0)</f>
        <v>0</v>
      </c>
      <c r="I16" s="116">
        <f>IF(($C$7=A16),SUM($D$16:D16),0)</f>
        <v>0</v>
      </c>
    </row>
    <row r="17" spans="1:9" ht="15">
      <c r="A17">
        <v>2</v>
      </c>
      <c r="B17" s="6">
        <f>F16</f>
        <v>421.03134857142857</v>
      </c>
      <c r="C17" s="69">
        <f>C16-365.25</f>
        <v>1582.75</v>
      </c>
      <c r="D17" s="1">
        <v>0.021</v>
      </c>
      <c r="E17" s="2">
        <f t="shared" si="0"/>
        <v>8.84165832</v>
      </c>
      <c r="F17" s="126">
        <f t="shared" si="1"/>
        <v>412.18969025142854</v>
      </c>
      <c r="G17" s="126">
        <f>SUM($F$16:F17)</f>
        <v>833.221038822857</v>
      </c>
      <c r="H17" s="116">
        <f>IF(($C$7=A17),SUM($D$16:D17)/$C$7,0)</f>
        <v>0</v>
      </c>
      <c r="I17" s="116">
        <f>IF(($C$7=A17),SUM($D$16:D17),0)</f>
        <v>0</v>
      </c>
    </row>
    <row r="18" spans="1:9" ht="15">
      <c r="A18">
        <f aca="true" t="shared" si="2" ref="A18:A81">A17+1</f>
        <v>3</v>
      </c>
      <c r="B18" s="6">
        <f aca="true" t="shared" si="3" ref="B18:B81">F17</f>
        <v>412.18969025142854</v>
      </c>
      <c r="C18" s="69">
        <f aca="true" t="shared" si="4" ref="C18:C81">C17-365.25</f>
        <v>1217.5</v>
      </c>
      <c r="D18" s="1">
        <v>0.047</v>
      </c>
      <c r="E18" s="2">
        <f t="shared" si="0"/>
        <v>19.372915441817142</v>
      </c>
      <c r="F18" s="126">
        <f t="shared" si="1"/>
        <v>392.8167748096114</v>
      </c>
      <c r="G18" s="126">
        <f>SUM($F$16:F18)</f>
        <v>1226.0378136324684</v>
      </c>
      <c r="H18" s="116">
        <f>IF(($C$7=A18),SUM($D$16:D18)/$C$7,0)</f>
        <v>0</v>
      </c>
      <c r="I18" s="116">
        <f>IF(($C$7=A18),SUM($D$16:D18),0)</f>
        <v>0</v>
      </c>
    </row>
    <row r="19" spans="1:9" ht="15">
      <c r="A19">
        <f t="shared" si="2"/>
        <v>4</v>
      </c>
      <c r="B19" s="6">
        <f t="shared" si="3"/>
        <v>392.8167748096114</v>
      </c>
      <c r="C19" s="69">
        <f t="shared" si="4"/>
        <v>852.25</v>
      </c>
      <c r="D19" s="1">
        <v>0.0301</v>
      </c>
      <c r="E19" s="2">
        <f t="shared" si="0"/>
        <v>11.823784921769303</v>
      </c>
      <c r="F19" s="126">
        <f t="shared" si="1"/>
        <v>380.9929898878421</v>
      </c>
      <c r="G19" s="126">
        <f>SUM($F$16:F19)</f>
        <v>1607.0308035203107</v>
      </c>
      <c r="H19" s="116">
        <f>IF(($C$7=A19),SUM($D$16:D19)/$C$7,0)</f>
        <v>0</v>
      </c>
      <c r="I19" s="116">
        <f>IF(($C$7=A19),SUM($D$16:D19),0)</f>
        <v>0</v>
      </c>
    </row>
    <row r="20" spans="1:9" ht="15">
      <c r="A20">
        <f t="shared" si="2"/>
        <v>5</v>
      </c>
      <c r="B20" s="6">
        <f t="shared" si="3"/>
        <v>380.9929898878421</v>
      </c>
      <c r="C20" s="69">
        <f t="shared" si="4"/>
        <v>487</v>
      </c>
      <c r="D20" s="1">
        <v>0.046</v>
      </c>
      <c r="E20" s="2">
        <f t="shared" si="0"/>
        <v>17.525677534840735</v>
      </c>
      <c r="F20" s="126">
        <f t="shared" si="1"/>
        <v>363.4673123530014</v>
      </c>
      <c r="G20" s="126">
        <f>SUM($F$16:F20)</f>
        <v>1970.4981158733121</v>
      </c>
      <c r="H20" s="116">
        <f>IF(($C$7=A20),SUM($D$16:D20)/$C$7,0)</f>
        <v>0</v>
      </c>
      <c r="I20" s="116">
        <f>IF(($C$7=A20),SUM($D$16:D20),0)</f>
        <v>0</v>
      </c>
    </row>
    <row r="21" spans="1:9" ht="15">
      <c r="A21">
        <f t="shared" si="2"/>
        <v>6</v>
      </c>
      <c r="B21" s="6">
        <f t="shared" si="3"/>
        <v>363.4673123530014</v>
      </c>
      <c r="C21" s="69">
        <f t="shared" si="4"/>
        <v>121.75</v>
      </c>
      <c r="D21" s="1">
        <v>0.04</v>
      </c>
      <c r="E21" s="2">
        <f t="shared" si="0"/>
        <v>14.538692494120056</v>
      </c>
      <c r="F21" s="126">
        <f t="shared" si="1"/>
        <v>348.92861985888135</v>
      </c>
      <c r="G21" s="126">
        <f>SUM($F$16:F21)</f>
        <v>2319.4267357321933</v>
      </c>
      <c r="H21" s="116">
        <f>IF(($C$7=A21),SUM($D$16:D21)/$C$7,0)</f>
        <v>0</v>
      </c>
      <c r="I21" s="116">
        <f>IF(($C$7=A21),SUM($D$16:D21),0)</f>
        <v>0</v>
      </c>
    </row>
    <row r="22" spans="1:9" ht="15">
      <c r="A22">
        <f t="shared" si="2"/>
        <v>7</v>
      </c>
      <c r="B22" s="6">
        <f t="shared" si="3"/>
        <v>348.92861985888135</v>
      </c>
      <c r="C22" s="69">
        <f t="shared" si="4"/>
        <v>-243.5</v>
      </c>
      <c r="D22" s="1">
        <v>0.03</v>
      </c>
      <c r="E22" s="2">
        <f t="shared" si="0"/>
        <v>10.46785859576644</v>
      </c>
      <c r="F22" s="126">
        <f t="shared" si="1"/>
        <v>338.46076126311493</v>
      </c>
      <c r="G22" s="126">
        <f>SUM($F$16:F22)</f>
        <v>2657.887496995308</v>
      </c>
      <c r="H22" s="116">
        <f>IF(($C$7=A22),SUM($D$16:D22)/$C$7,0)</f>
        <v>0</v>
      </c>
      <c r="I22" s="116">
        <f>IF(($C$7=A22),SUM($D$16:D22),0)</f>
        <v>0</v>
      </c>
    </row>
    <row r="23" spans="1:9" ht="15">
      <c r="A23">
        <f t="shared" si="2"/>
        <v>8</v>
      </c>
      <c r="B23" s="6">
        <f t="shared" si="3"/>
        <v>338.46076126311493</v>
      </c>
      <c r="C23" s="69">
        <f t="shared" si="4"/>
        <v>-608.75</v>
      </c>
      <c r="D23" s="1">
        <v>0.041</v>
      </c>
      <c r="E23" s="2">
        <f t="shared" si="0"/>
        <v>13.876891211787713</v>
      </c>
      <c r="F23" s="126">
        <f t="shared" si="1"/>
        <v>324.5838700513272</v>
      </c>
      <c r="G23" s="126">
        <f>SUM($F$16:F23)</f>
        <v>2982.4713670466354</v>
      </c>
      <c r="H23" s="116">
        <f>IF(($C$7=A23),SUM($D$16:D23)/$C$7,0)</f>
        <v>0</v>
      </c>
      <c r="I23" s="116">
        <f>IF(($C$7=A23),SUM($D$16:D23),0)</f>
        <v>0</v>
      </c>
    </row>
    <row r="24" spans="1:9" ht="15">
      <c r="A24">
        <f t="shared" si="2"/>
        <v>9</v>
      </c>
      <c r="B24" s="6">
        <f t="shared" si="3"/>
        <v>324.5838700513272</v>
      </c>
      <c r="C24" s="69">
        <f t="shared" si="4"/>
        <v>-974</v>
      </c>
      <c r="D24" s="1">
        <v>0.027</v>
      </c>
      <c r="E24" s="2">
        <f t="shared" si="0"/>
        <v>8.763764491385835</v>
      </c>
      <c r="F24" s="126">
        <f t="shared" si="1"/>
        <v>315.8201055599414</v>
      </c>
      <c r="G24" s="126">
        <f>SUM($F$16:F24)</f>
        <v>3298.291472606577</v>
      </c>
      <c r="H24" s="116">
        <f>IF(($C$7=A24),SUM($D$16:D24)/$C$7,0)</f>
        <v>0</v>
      </c>
      <c r="I24" s="116">
        <f>IF(($C$7=A24),SUM($D$16:D24),0)</f>
        <v>0</v>
      </c>
    </row>
    <row r="25" spans="1:9" ht="15">
      <c r="A25">
        <f t="shared" si="2"/>
        <v>10</v>
      </c>
      <c r="B25" s="6">
        <f t="shared" si="3"/>
        <v>315.8201055599414</v>
      </c>
      <c r="C25" s="69">
        <f t="shared" si="4"/>
        <v>-1339.25</v>
      </c>
      <c r="D25" s="1">
        <v>0.036</v>
      </c>
      <c r="E25" s="2">
        <f t="shared" si="0"/>
        <v>11.36952380015789</v>
      </c>
      <c r="F25" s="126">
        <f t="shared" si="1"/>
        <v>304.4505817597835</v>
      </c>
      <c r="G25" s="126">
        <f>SUM($F$16:F25)</f>
        <v>3602.74205436636</v>
      </c>
      <c r="H25" s="116">
        <f>IF(($C$7=A25),SUM($D$16:D25)/$C$7,0)</f>
        <v>0</v>
      </c>
      <c r="I25" s="116">
        <f>IF(($C$7=A25),SUM($D$16:D25),0)</f>
        <v>0</v>
      </c>
    </row>
    <row r="26" spans="1:9" ht="15">
      <c r="A26">
        <f t="shared" si="2"/>
        <v>11</v>
      </c>
      <c r="B26" s="6">
        <f t="shared" si="3"/>
        <v>304.4505817597835</v>
      </c>
      <c r="C26" s="69">
        <f t="shared" si="4"/>
        <v>-1704.5</v>
      </c>
      <c r="D26" s="1">
        <v>0.025</v>
      </c>
      <c r="E26" s="2">
        <f t="shared" si="0"/>
        <v>7.611264543994588</v>
      </c>
      <c r="F26" s="126">
        <f t="shared" si="1"/>
        <v>296.8393172157889</v>
      </c>
      <c r="G26" s="126">
        <f>SUM($F$16:F26)</f>
        <v>3899.581371582149</v>
      </c>
      <c r="H26" s="116">
        <f>IF(($C$7=A26),SUM($D$16:D26)/$C$7,0)</f>
        <v>0</v>
      </c>
      <c r="I26" s="116">
        <f>IF(($C$7=A26),SUM($D$16:D26),0)</f>
        <v>0</v>
      </c>
    </row>
    <row r="27" spans="1:9" ht="15">
      <c r="A27">
        <f t="shared" si="2"/>
        <v>12</v>
      </c>
      <c r="B27" s="6">
        <f t="shared" si="3"/>
        <v>296.8393172157889</v>
      </c>
      <c r="C27" s="69">
        <f t="shared" si="4"/>
        <v>-2069.75</v>
      </c>
      <c r="D27" s="1">
        <v>0.012</v>
      </c>
      <c r="E27" s="2">
        <f t="shared" si="0"/>
        <v>3.562071806589467</v>
      </c>
      <c r="F27" s="126">
        <f t="shared" si="1"/>
        <v>293.27724540919945</v>
      </c>
      <c r="G27" s="126">
        <f>SUM($F$16:F27)</f>
        <v>4192.858616991349</v>
      </c>
      <c r="H27" s="116">
        <f>IF(($C$7=A27),SUM($D$16:D27)/$C$7,0)</f>
        <v>0</v>
      </c>
      <c r="I27" s="116">
        <f>IF(($C$7=A27),SUM($D$16:D27),0)</f>
        <v>0</v>
      </c>
    </row>
    <row r="28" spans="1:9" ht="15">
      <c r="A28" s="18">
        <f t="shared" si="2"/>
        <v>13</v>
      </c>
      <c r="B28" s="19">
        <f t="shared" si="3"/>
        <v>293.27724540919945</v>
      </c>
      <c r="C28" s="69">
        <f t="shared" si="4"/>
        <v>-2435</v>
      </c>
      <c r="D28" s="20">
        <v>0.018</v>
      </c>
      <c r="E28" s="21">
        <f t="shared" si="0"/>
        <v>5.2789904173655895</v>
      </c>
      <c r="F28" s="126">
        <f t="shared" si="1"/>
        <v>287.99825499183385</v>
      </c>
      <c r="G28" s="131">
        <f>SUM($F$16:F28)</f>
        <v>4480.856871983183</v>
      </c>
      <c r="H28" s="116">
        <f>IF(($C$7=A28),SUM($D$16:D28)/$C$7,0)</f>
        <v>0</v>
      </c>
      <c r="I28" s="116">
        <f>IF(($C$7=A28),SUM($D$16:D28),0)</f>
        <v>0</v>
      </c>
    </row>
    <row r="29" spans="1:9" ht="15">
      <c r="A29" s="18">
        <f t="shared" si="2"/>
        <v>14</v>
      </c>
      <c r="B29" s="19">
        <f t="shared" si="3"/>
        <v>287.99825499183385</v>
      </c>
      <c r="C29" s="69">
        <f t="shared" si="4"/>
        <v>-2800.25</v>
      </c>
      <c r="D29" s="20">
        <v>0.02</v>
      </c>
      <c r="E29" s="21">
        <f t="shared" si="0"/>
        <v>5.759965099836677</v>
      </c>
      <c r="F29" s="126">
        <f t="shared" si="1"/>
        <v>282.23828989199717</v>
      </c>
      <c r="G29" s="131">
        <f>SUM($F$16:F29)</f>
        <v>4763.09516187518</v>
      </c>
      <c r="H29" s="116">
        <f>IF(($C$7=A29),SUM($D$16:D29)/$C$7,0)</f>
        <v>0</v>
      </c>
      <c r="I29" s="116">
        <f>IF(($C$7=A29),SUM($D$16:D29),0)</f>
        <v>0</v>
      </c>
    </row>
    <row r="30" spans="1:9" ht="15">
      <c r="A30" s="18">
        <f t="shared" si="2"/>
        <v>15</v>
      </c>
      <c r="B30" s="19">
        <f t="shared" si="3"/>
        <v>282.23828989199717</v>
      </c>
      <c r="C30" s="69">
        <f t="shared" si="4"/>
        <v>-3165.5</v>
      </c>
      <c r="D30" s="20">
        <v>0.036</v>
      </c>
      <c r="E30" s="21">
        <f t="shared" si="0"/>
        <v>10.160578436111898</v>
      </c>
      <c r="F30" s="126">
        <f t="shared" si="1"/>
        <v>272.07771145588526</v>
      </c>
      <c r="G30" s="131">
        <f>SUM($F$16:F30)</f>
        <v>5035.172873331065</v>
      </c>
      <c r="H30" s="116">
        <f>IF(($C$7=A30),SUM($D$16:D30)/$C$7,0)</f>
        <v>0</v>
      </c>
      <c r="I30" s="116">
        <f>IF(($C$7=A30),SUM($D$16:D30),0)</f>
        <v>0</v>
      </c>
    </row>
    <row r="31" spans="1:9" ht="15">
      <c r="A31" s="18">
        <f t="shared" si="2"/>
        <v>16</v>
      </c>
      <c r="B31" s="19">
        <f t="shared" si="3"/>
        <v>272.07771145588526</v>
      </c>
      <c r="C31" s="69">
        <f t="shared" si="4"/>
        <v>-3530.75</v>
      </c>
      <c r="D31" s="20">
        <v>0.047</v>
      </c>
      <c r="E31" s="21">
        <f t="shared" si="0"/>
        <v>12.787652438426607</v>
      </c>
      <c r="F31" s="126">
        <f t="shared" si="1"/>
        <v>259.29005901745865</v>
      </c>
      <c r="G31" s="131">
        <f>SUM($F$16:F31)</f>
        <v>5294.462932348523</v>
      </c>
      <c r="H31" s="116">
        <f>IF(($C$7=A31),SUM($D$16:D31)/$C$7,0)</f>
        <v>0</v>
      </c>
      <c r="I31" s="116">
        <f>IF(($C$7=A31),SUM($D$16:D31),0)</f>
        <v>0</v>
      </c>
    </row>
    <row r="32" spans="1:9" ht="15">
      <c r="A32" s="18">
        <f t="shared" si="2"/>
        <v>17</v>
      </c>
      <c r="B32" s="19">
        <f t="shared" si="3"/>
        <v>259.29005901745865</v>
      </c>
      <c r="C32" s="69">
        <f t="shared" si="4"/>
        <v>-3896</v>
      </c>
      <c r="D32" s="20">
        <v>0.047</v>
      </c>
      <c r="E32" s="21">
        <f t="shared" si="0"/>
        <v>12.186632773820556</v>
      </c>
      <c r="F32" s="126">
        <f t="shared" si="1"/>
        <v>247.1034262436381</v>
      </c>
      <c r="G32" s="131">
        <f>SUM($F$16:F32)</f>
        <v>5541.566358592161</v>
      </c>
      <c r="H32" s="116">
        <f>IF(($C$7=A32),SUM($D$16:D32)/$C$7,0)</f>
        <v>0</v>
      </c>
      <c r="I32" s="116">
        <f>IF(($C$7=A32),SUM($D$16:D32),0)</f>
        <v>0</v>
      </c>
    </row>
    <row r="33" spans="1:9" ht="15">
      <c r="A33" s="18">
        <f t="shared" si="2"/>
        <v>18</v>
      </c>
      <c r="B33" s="19">
        <f t="shared" si="3"/>
        <v>247.1034262436381</v>
      </c>
      <c r="C33" s="69">
        <f t="shared" si="4"/>
        <v>-4261.25</v>
      </c>
      <c r="D33" s="20">
        <v>0.046</v>
      </c>
      <c r="E33" s="21">
        <f t="shared" si="0"/>
        <v>11.366757607207353</v>
      </c>
      <c r="F33" s="126">
        <f t="shared" si="1"/>
        <v>235.73666863643075</v>
      </c>
      <c r="G33" s="131">
        <f>SUM($F$16:F33)</f>
        <v>5777.303027228592</v>
      </c>
      <c r="H33" s="116">
        <f>IF(($C$7=A33),SUM($D$16:D33)/$C$7,0)</f>
        <v>0</v>
      </c>
      <c r="I33" s="116">
        <f>IF(($C$7=A33),SUM($D$16:D33),0)</f>
        <v>0</v>
      </c>
    </row>
    <row r="34" spans="1:9" ht="15">
      <c r="A34" s="18">
        <f t="shared" si="2"/>
        <v>19</v>
      </c>
      <c r="B34" s="19">
        <f t="shared" si="3"/>
        <v>235.73666863643075</v>
      </c>
      <c r="C34" s="69">
        <f t="shared" si="4"/>
        <v>-4626.5</v>
      </c>
      <c r="D34" s="20">
        <v>0.059</v>
      </c>
      <c r="E34" s="21">
        <f t="shared" si="0"/>
        <v>13.908463449549414</v>
      </c>
      <c r="F34" s="126">
        <f t="shared" si="1"/>
        <v>221.82820518688135</v>
      </c>
      <c r="G34" s="131">
        <f>SUM($F$16:F34)</f>
        <v>5999.131232415473</v>
      </c>
      <c r="H34" s="116">
        <f>IF(($C$7=A34),SUM($D$16:D34)/$C$7,0)</f>
        <v>0</v>
      </c>
      <c r="I34" s="116">
        <f>IF(($C$7=A34),SUM($D$16:D34),0)</f>
        <v>0</v>
      </c>
    </row>
    <row r="35" spans="1:9" ht="15">
      <c r="A35" s="18">
        <f t="shared" si="2"/>
        <v>20</v>
      </c>
      <c r="B35" s="19">
        <f t="shared" si="3"/>
        <v>221.82820518688135</v>
      </c>
      <c r="C35" s="69">
        <f t="shared" si="4"/>
        <v>-4991.75</v>
      </c>
      <c r="D35" s="20">
        <v>0.059</v>
      </c>
      <c r="E35" s="21">
        <f t="shared" si="0"/>
        <v>13.087864106025998</v>
      </c>
      <c r="F35" s="126">
        <f t="shared" si="1"/>
        <v>208.74034108085536</v>
      </c>
      <c r="G35" s="131">
        <f>SUM($F$16:F35)</f>
        <v>6207.871573496329</v>
      </c>
      <c r="H35" s="116">
        <f>IF(($C$7=A35),SUM($D$16:D35)/$C$7,0)</f>
        <v>0</v>
      </c>
      <c r="I35" s="116">
        <f>IF(($C$7=A35),SUM($D$16:D35),0)</f>
        <v>0</v>
      </c>
    </row>
    <row r="36" spans="1:9" ht="15">
      <c r="A36" s="18">
        <f t="shared" si="2"/>
        <v>21</v>
      </c>
      <c r="B36" s="19">
        <f t="shared" si="3"/>
        <v>208.74034108085536</v>
      </c>
      <c r="C36" s="69">
        <f t="shared" si="4"/>
        <v>-5357</v>
      </c>
      <c r="D36" s="20">
        <v>0.067</v>
      </c>
      <c r="E36" s="21">
        <f t="shared" si="0"/>
        <v>13.98560285241731</v>
      </c>
      <c r="F36" s="126">
        <f t="shared" si="1"/>
        <v>194.75473822843804</v>
      </c>
      <c r="G36" s="131">
        <f>SUM($F$16:F36)</f>
        <v>6402.626311724767</v>
      </c>
      <c r="H36" s="116">
        <f>IF(($C$7=A36),SUM($D$16:D36)/$C$7,0)</f>
        <v>0</v>
      </c>
      <c r="I36" s="116">
        <f>IF(($C$7=A36),SUM($D$16:D36),0)</f>
        <v>0</v>
      </c>
    </row>
    <row r="37" spans="1:9" ht="15">
      <c r="A37" s="18">
        <f t="shared" si="2"/>
        <v>22</v>
      </c>
      <c r="B37" s="19">
        <f t="shared" si="3"/>
        <v>194.75473822843804</v>
      </c>
      <c r="C37" s="69">
        <f t="shared" si="4"/>
        <v>-5722.25</v>
      </c>
      <c r="D37" s="20">
        <v>0.068</v>
      </c>
      <c r="E37" s="21">
        <f t="shared" si="0"/>
        <v>13.243322199533788</v>
      </c>
      <c r="F37" s="126">
        <f t="shared" si="1"/>
        <v>181.51141602890425</v>
      </c>
      <c r="G37" s="131">
        <f>SUM($F$16:F37)</f>
        <v>6584.137727753671</v>
      </c>
      <c r="H37" s="116">
        <f>IF(($C$7=A37),SUM($D$16:D37)/$C$7,0)</f>
        <v>0</v>
      </c>
      <c r="I37" s="116">
        <f>IF(($C$7=A37),SUM($D$16:D37),0)</f>
        <v>0</v>
      </c>
    </row>
    <row r="38" spans="1:9" ht="15">
      <c r="A38" s="18">
        <f t="shared" si="2"/>
        <v>23</v>
      </c>
      <c r="B38" s="19">
        <f t="shared" si="3"/>
        <v>181.51141602890425</v>
      </c>
      <c r="C38" s="69">
        <f t="shared" si="4"/>
        <v>-6087.5</v>
      </c>
      <c r="D38" s="20">
        <v>0.048</v>
      </c>
      <c r="E38" s="21">
        <f t="shared" si="0"/>
        <v>8.712547969387405</v>
      </c>
      <c r="F38" s="126">
        <f t="shared" si="1"/>
        <v>172.79886805951685</v>
      </c>
      <c r="G38" s="131">
        <f>SUM($F$16:F38)</f>
        <v>6756.936595813188</v>
      </c>
      <c r="H38" s="116">
        <f>IF(($C$7=A38),SUM($D$16:D38)/$C$7,0)</f>
        <v>0</v>
      </c>
      <c r="I38" s="116">
        <f>IF(($C$7=A38),SUM($D$16:D38),0)</f>
        <v>0</v>
      </c>
    </row>
    <row r="39" spans="1:9" ht="15">
      <c r="A39" s="18">
        <f t="shared" si="2"/>
        <v>24</v>
      </c>
      <c r="B39" s="19">
        <f t="shared" si="3"/>
        <v>172.79886805951685</v>
      </c>
      <c r="C39" s="69">
        <f t="shared" si="4"/>
        <v>-6452.75</v>
      </c>
      <c r="D39" s="20">
        <v>0.053</v>
      </c>
      <c r="E39" s="21">
        <f t="shared" si="0"/>
        <v>9.158340007154393</v>
      </c>
      <c r="F39" s="126">
        <f t="shared" si="1"/>
        <v>163.64052805236247</v>
      </c>
      <c r="G39" s="131">
        <f>SUM($F$16:F39)</f>
        <v>6920.577123865551</v>
      </c>
      <c r="H39" s="116">
        <f>IF(($C$7=A39),SUM($D$16:D39)/$C$7,0)</f>
        <v>0</v>
      </c>
      <c r="I39" s="116">
        <f>IF(($C$7=A39),SUM($D$16:D39),0)</f>
        <v>0</v>
      </c>
    </row>
    <row r="40" spans="1:9" ht="15">
      <c r="A40" s="18">
        <f t="shared" si="2"/>
        <v>25</v>
      </c>
      <c r="B40" s="19">
        <f t="shared" si="3"/>
        <v>163.64052805236247</v>
      </c>
      <c r="C40" s="69">
        <f t="shared" si="4"/>
        <v>-6818</v>
      </c>
      <c r="D40" s="20">
        <v>0.088</v>
      </c>
      <c r="E40" s="21">
        <f t="shared" si="0"/>
        <v>14.400366468607897</v>
      </c>
      <c r="F40" s="126">
        <f t="shared" si="1"/>
        <v>149.24016158375457</v>
      </c>
      <c r="G40" s="131">
        <f>SUM($F$16:F40)</f>
        <v>7069.817285449305</v>
      </c>
      <c r="H40" s="116">
        <f>IF(($C$7=A40),SUM($D$16:D40)/$C$7,0)</f>
        <v>0</v>
      </c>
      <c r="I40" s="116">
        <f>IF(($C$7=A40),SUM($D$16:D40),0)</f>
        <v>0</v>
      </c>
    </row>
    <row r="41" spans="1:9" ht="15">
      <c r="A41" s="18">
        <f t="shared" si="2"/>
        <v>26</v>
      </c>
      <c r="B41" s="19">
        <f t="shared" si="3"/>
        <v>149.24016158375457</v>
      </c>
      <c r="C41" s="69">
        <f t="shared" si="4"/>
        <v>-7183.25</v>
      </c>
      <c r="D41" s="20">
        <v>0.088</v>
      </c>
      <c r="E41" s="21">
        <f t="shared" si="0"/>
        <v>13.133134219370401</v>
      </c>
      <c r="F41" s="126">
        <f t="shared" si="1"/>
        <v>136.10702736438418</v>
      </c>
      <c r="G41" s="131">
        <f>SUM($F$16:F41)</f>
        <v>7205.9243128136895</v>
      </c>
      <c r="H41" s="116">
        <f>IF(($C$7=A41),SUM($D$16:D41)/$C$7,0)</f>
        <v>0</v>
      </c>
      <c r="I41" s="116">
        <f>IF(($C$7=A41),SUM($D$16:D41),0)</f>
        <v>0</v>
      </c>
    </row>
    <row r="42" spans="1:9" ht="15">
      <c r="A42" s="18">
        <f t="shared" si="2"/>
        <v>27</v>
      </c>
      <c r="B42" s="19">
        <f t="shared" si="3"/>
        <v>136.10702736438418</v>
      </c>
      <c r="C42" s="69">
        <f t="shared" si="4"/>
        <v>-7548.5</v>
      </c>
      <c r="D42" s="20">
        <v>0.113</v>
      </c>
      <c r="E42" s="21">
        <f t="shared" si="0"/>
        <v>15.380094092175414</v>
      </c>
      <c r="F42" s="126">
        <f t="shared" si="1"/>
        <v>120.72693327220877</v>
      </c>
      <c r="G42" s="131">
        <f>SUM($F$16:F42)</f>
        <v>7326.6512460858985</v>
      </c>
      <c r="H42" s="116">
        <f>IF(($C$7=A42),SUM($D$16:D42)/$C$7,0)</f>
        <v>0</v>
      </c>
      <c r="I42" s="116">
        <f>IF(($C$7=A42),SUM($D$16:D42),0)</f>
        <v>0</v>
      </c>
    </row>
    <row r="43" spans="1:9" ht="15">
      <c r="A43" s="18">
        <f t="shared" si="2"/>
        <v>28</v>
      </c>
      <c r="B43" s="19">
        <f t="shared" si="3"/>
        <v>120.72693327220877</v>
      </c>
      <c r="C43" s="69">
        <f t="shared" si="4"/>
        <v>-7913.75</v>
      </c>
      <c r="D43" s="20">
        <v>0.122</v>
      </c>
      <c r="E43" s="21">
        <f t="shared" si="0"/>
        <v>14.72868585920947</v>
      </c>
      <c r="F43" s="126">
        <f t="shared" si="1"/>
        <v>105.99824741299929</v>
      </c>
      <c r="G43" s="131">
        <f>SUM($F$16:F43)</f>
        <v>7432.649493498898</v>
      </c>
      <c r="H43" s="116">
        <f>IF(($C$7=A43),SUM($D$16:D43)/$C$7,0)</f>
        <v>0</v>
      </c>
      <c r="I43" s="116">
        <f>IF(($C$7=A43),SUM($D$16:D43),0)</f>
        <v>0</v>
      </c>
    </row>
    <row r="44" spans="1:9" ht="15">
      <c r="A44" s="18">
        <f t="shared" si="2"/>
        <v>29</v>
      </c>
      <c r="B44" s="19">
        <f t="shared" si="3"/>
        <v>105.99824741299929</v>
      </c>
      <c r="C44" s="69">
        <f t="shared" si="4"/>
        <v>-8279</v>
      </c>
      <c r="D44" s="20">
        <v>0.144</v>
      </c>
      <c r="E44" s="21">
        <f t="shared" si="0"/>
        <v>15.263747627471897</v>
      </c>
      <c r="F44" s="126">
        <f t="shared" si="1"/>
        <v>90.73449978552739</v>
      </c>
      <c r="G44" s="131">
        <f>SUM($F$16:F44)</f>
        <v>7523.383993284425</v>
      </c>
      <c r="H44" s="116">
        <f>IF(($C$7=A44),SUM($D$16:D44)/$C$7,0)</f>
        <v>0</v>
      </c>
      <c r="I44" s="116">
        <f>IF(($C$7=A44),SUM($D$16:D44),0)</f>
        <v>0</v>
      </c>
    </row>
    <row r="45" spans="1:9" ht="15">
      <c r="A45" s="18">
        <f t="shared" si="2"/>
        <v>30</v>
      </c>
      <c r="B45" s="19">
        <f t="shared" si="3"/>
        <v>90.73449978552739</v>
      </c>
      <c r="C45" s="69">
        <f t="shared" si="4"/>
        <v>-8644.25</v>
      </c>
      <c r="D45" s="20">
        <v>0.144</v>
      </c>
      <c r="E45" s="21">
        <f t="shared" si="0"/>
        <v>13.065767969115944</v>
      </c>
      <c r="F45" s="126">
        <f t="shared" si="1"/>
        <v>77.66873181641145</v>
      </c>
      <c r="G45" s="131">
        <f>SUM($F$16:F45)</f>
        <v>7601.052725100836</v>
      </c>
      <c r="H45" s="116">
        <f>IF(($C$7=A45),SUM($D$16:D45)/$C$7,0)</f>
        <v>0</v>
      </c>
      <c r="I45" s="116">
        <f>IF(($C$7=A45),SUM($D$16:D45),0)</f>
        <v>0</v>
      </c>
    </row>
    <row r="46" spans="1:9" ht="15">
      <c r="A46" s="18">
        <f t="shared" si="2"/>
        <v>31</v>
      </c>
      <c r="B46" s="19">
        <f t="shared" si="3"/>
        <v>77.66873181641145</v>
      </c>
      <c r="C46" s="69">
        <f t="shared" si="4"/>
        <v>-9009.5</v>
      </c>
      <c r="D46" s="20">
        <v>0.156</v>
      </c>
      <c r="E46" s="21">
        <f t="shared" si="0"/>
        <v>12.116322163360186</v>
      </c>
      <c r="F46" s="126">
        <f t="shared" si="1"/>
        <v>65.55240965305127</v>
      </c>
      <c r="G46" s="131">
        <f>SUM($F$16:F46)</f>
        <v>7666.605134753888</v>
      </c>
      <c r="H46" s="116">
        <f>IF(($C$7=A46),SUM($D$16:D46)/$C$7,0)</f>
        <v>0</v>
      </c>
      <c r="I46" s="116">
        <f>IF(($C$7=A46),SUM($D$16:D46),0)</f>
        <v>0</v>
      </c>
    </row>
    <row r="47" spans="1:9" ht="15">
      <c r="A47" s="18">
        <f t="shared" si="2"/>
        <v>32</v>
      </c>
      <c r="B47" s="19">
        <f t="shared" si="3"/>
        <v>65.55240965305127</v>
      </c>
      <c r="C47" s="69">
        <f t="shared" si="4"/>
        <v>-9374.75</v>
      </c>
      <c r="D47" s="20">
        <v>0.157</v>
      </c>
      <c r="E47" s="21">
        <f t="shared" si="0"/>
        <v>10.291728315529049</v>
      </c>
      <c r="F47" s="126">
        <f t="shared" si="1"/>
        <v>55.26068133752222</v>
      </c>
      <c r="G47" s="131">
        <f>SUM($F$16:F47)</f>
        <v>7721.86581609141</v>
      </c>
      <c r="H47" s="116">
        <f>IF(($C$7=A47),SUM($D$16:D47)/$C$7,0)</f>
        <v>0</v>
      </c>
      <c r="I47" s="116">
        <f>IF(($C$7=A47),SUM($D$16:D47),0)</f>
        <v>0</v>
      </c>
    </row>
    <row r="48" spans="1:9" ht="15">
      <c r="A48" s="18">
        <f t="shared" si="2"/>
        <v>33</v>
      </c>
      <c r="B48" s="19">
        <f t="shared" si="3"/>
        <v>55.26068133752222</v>
      </c>
      <c r="C48" s="69">
        <f t="shared" si="4"/>
        <v>-9740</v>
      </c>
      <c r="D48" s="20">
        <v>0.198</v>
      </c>
      <c r="E48" s="21">
        <f aca="true" t="shared" si="5" ref="E48:E79">B48*D48</f>
        <v>10.9416149048294</v>
      </c>
      <c r="F48" s="126">
        <f aca="true" t="shared" si="6" ref="F48:F79">B48-E48</f>
        <v>44.31906643269282</v>
      </c>
      <c r="G48" s="131">
        <f>SUM($F$16:F48)</f>
        <v>7766.184882524103</v>
      </c>
      <c r="H48" s="116">
        <f>IF(($C$7=A48),SUM($D$16:D48)/$C$7,0)</f>
        <v>0</v>
      </c>
      <c r="I48" s="116">
        <f>IF(($C$7=A48),SUM($D$16:D48),0)</f>
        <v>0</v>
      </c>
    </row>
    <row r="49" spans="1:9" ht="15">
      <c r="A49" s="18">
        <f t="shared" si="2"/>
        <v>34</v>
      </c>
      <c r="B49" s="19">
        <f t="shared" si="3"/>
        <v>44.31906643269282</v>
      </c>
      <c r="C49" s="69">
        <f t="shared" si="4"/>
        <v>-10105.25</v>
      </c>
      <c r="D49" s="20">
        <v>0.245</v>
      </c>
      <c r="E49" s="21">
        <f t="shared" si="5"/>
        <v>10.858171276009742</v>
      </c>
      <c r="F49" s="126">
        <f t="shared" si="6"/>
        <v>33.46089515668308</v>
      </c>
      <c r="G49" s="131">
        <f>SUM($F$16:F49)</f>
        <v>7799.6457776807865</v>
      </c>
      <c r="H49" s="116">
        <f>IF(($C$7=A49),SUM($D$16:D49)/$C$7,0)</f>
        <v>0</v>
      </c>
      <c r="I49" s="116">
        <f>IF(($C$7=A49),SUM($D$16:D49),0)</f>
        <v>0</v>
      </c>
    </row>
    <row r="50" spans="1:9" ht="15">
      <c r="A50" s="18">
        <f t="shared" si="2"/>
        <v>35</v>
      </c>
      <c r="B50" s="19">
        <f t="shared" si="3"/>
        <v>33.46089515668308</v>
      </c>
      <c r="C50" s="69">
        <f t="shared" si="4"/>
        <v>-10470.5</v>
      </c>
      <c r="D50" s="20">
        <v>0.177</v>
      </c>
      <c r="E50" s="21">
        <f t="shared" si="5"/>
        <v>5.922578442732905</v>
      </c>
      <c r="F50" s="126">
        <f t="shared" si="6"/>
        <v>27.538316713950174</v>
      </c>
      <c r="G50" s="131">
        <f>SUM($F$16:F50)</f>
        <v>7827.184094394736</v>
      </c>
      <c r="H50" s="116">
        <f>IF(($C$7=A50),SUM($D$16:D50)/$C$7,0)</f>
        <v>0</v>
      </c>
      <c r="I50" s="116">
        <f>IF(($C$7=A50),SUM($D$16:D50),0)</f>
        <v>0</v>
      </c>
    </row>
    <row r="51" spans="1:9" ht="15">
      <c r="A51" s="18">
        <f t="shared" si="2"/>
        <v>36</v>
      </c>
      <c r="B51" s="19">
        <f t="shared" si="3"/>
        <v>27.538316713950174</v>
      </c>
      <c r="C51" s="69">
        <f t="shared" si="4"/>
        <v>-10835.75</v>
      </c>
      <c r="D51" s="20">
        <v>0.169</v>
      </c>
      <c r="E51" s="21">
        <f t="shared" si="5"/>
        <v>4.65397552465758</v>
      </c>
      <c r="F51" s="126">
        <f t="shared" si="6"/>
        <v>22.884341189292595</v>
      </c>
      <c r="G51" s="131">
        <f>SUM($F$16:F51)</f>
        <v>7850.0684355840285</v>
      </c>
      <c r="H51" s="116">
        <f>IF(($C$7=A51),SUM($D$16:D51)/$C$7,0)</f>
        <v>0</v>
      </c>
      <c r="I51" s="116">
        <f>IF(($C$7=A51),SUM($D$16:D51),0)</f>
        <v>0</v>
      </c>
    </row>
    <row r="52" spans="1:9" ht="15">
      <c r="A52" s="18">
        <f t="shared" si="2"/>
        <v>37</v>
      </c>
      <c r="B52" s="19">
        <f t="shared" si="3"/>
        <v>22.884341189292595</v>
      </c>
      <c r="C52" s="69">
        <f t="shared" si="4"/>
        <v>-11201</v>
      </c>
      <c r="D52" s="20">
        <v>0.157</v>
      </c>
      <c r="E52" s="21">
        <f t="shared" si="5"/>
        <v>3.5928415667189375</v>
      </c>
      <c r="F52" s="126">
        <f t="shared" si="6"/>
        <v>19.291499622573657</v>
      </c>
      <c r="G52" s="131">
        <f>SUM($F$16:F52)</f>
        <v>7869.359935206602</v>
      </c>
      <c r="H52" s="116">
        <f>IF(($C$7=A52),SUM($D$16:D52)/$C$7,0)</f>
        <v>0</v>
      </c>
      <c r="I52" s="116">
        <f>IF(($C$7=A52),SUM($D$16:D52),0)</f>
        <v>0</v>
      </c>
    </row>
    <row r="53" spans="1:9" ht="15">
      <c r="A53" s="18">
        <f t="shared" si="2"/>
        <v>38</v>
      </c>
      <c r="B53" s="19">
        <f t="shared" si="3"/>
        <v>19.291499622573657</v>
      </c>
      <c r="C53" s="69">
        <f t="shared" si="4"/>
        <v>-11566.25</v>
      </c>
      <c r="D53" s="20">
        <v>0.0833</v>
      </c>
      <c r="E53" s="21">
        <f t="shared" si="5"/>
        <v>1.6069819185603855</v>
      </c>
      <c r="F53" s="126">
        <f t="shared" si="6"/>
        <v>17.68451770401327</v>
      </c>
      <c r="G53" s="131">
        <f>SUM($F$16:F53)</f>
        <v>7887.044452910615</v>
      </c>
      <c r="H53" s="116">
        <f>IF(($C$7=A53),SUM($D$16:D53)/$C$7,0)</f>
        <v>0</v>
      </c>
      <c r="I53" s="116">
        <f>IF(($C$7=A53),SUM($D$16:D53),0)</f>
        <v>0</v>
      </c>
    </row>
    <row r="54" spans="1:9" ht="15">
      <c r="A54" s="18">
        <f t="shared" si="2"/>
        <v>39</v>
      </c>
      <c r="B54" s="19">
        <f t="shared" si="3"/>
        <v>17.68451770401327</v>
      </c>
      <c r="C54" s="69">
        <f t="shared" si="4"/>
        <v>-11931.5</v>
      </c>
      <c r="D54" s="20">
        <v>0.0823</v>
      </c>
      <c r="E54" s="21">
        <f t="shared" si="5"/>
        <v>1.4554358070402922</v>
      </c>
      <c r="F54" s="126">
        <f t="shared" si="6"/>
        <v>16.22908189697298</v>
      </c>
      <c r="G54" s="131">
        <f>SUM($F$16:F54)</f>
        <v>7903.2735348075885</v>
      </c>
      <c r="H54" s="116">
        <f>IF(($C$7=A54),SUM($D$16:D54)/$C$7,0)</f>
        <v>0</v>
      </c>
      <c r="I54" s="116">
        <f>IF(($C$7=A54),SUM($D$16:D54),0)</f>
        <v>0</v>
      </c>
    </row>
    <row r="55" spans="1:9" ht="15">
      <c r="A55" s="18">
        <f t="shared" si="2"/>
        <v>40</v>
      </c>
      <c r="B55" s="19">
        <f t="shared" si="3"/>
        <v>16.22908189697298</v>
      </c>
      <c r="C55" s="69">
        <f t="shared" si="4"/>
        <v>-12296.75</v>
      </c>
      <c r="D55" s="20">
        <v>0.0572</v>
      </c>
      <c r="E55" s="21">
        <f t="shared" si="5"/>
        <v>0.9283034845068544</v>
      </c>
      <c r="F55" s="126">
        <f t="shared" si="6"/>
        <v>15.300778412466125</v>
      </c>
      <c r="G55" s="131">
        <f>SUM($F$16:F55)</f>
        <v>7918.574313220055</v>
      </c>
      <c r="H55" s="116">
        <f>IF(($C$7=A55),SUM($D$16:D55)/$C$7,0)</f>
        <v>0</v>
      </c>
      <c r="I55" s="116">
        <f>IF(($C$7=A55),SUM($D$16:D55),0)</f>
        <v>0</v>
      </c>
    </row>
    <row r="56" spans="1:9" ht="15">
      <c r="A56" s="18">
        <f t="shared" si="2"/>
        <v>41</v>
      </c>
      <c r="B56" s="19">
        <f t="shared" si="3"/>
        <v>15.300778412466125</v>
      </c>
      <c r="C56" s="69">
        <f t="shared" si="4"/>
        <v>-12662</v>
      </c>
      <c r="D56" s="20">
        <v>0.0219</v>
      </c>
      <c r="E56" s="21">
        <f t="shared" si="5"/>
        <v>0.33508704723300814</v>
      </c>
      <c r="F56" s="126">
        <f t="shared" si="6"/>
        <v>14.965691365233116</v>
      </c>
      <c r="G56" s="131">
        <f>SUM($F$16:F56)</f>
        <v>7933.540004585288</v>
      </c>
      <c r="H56" s="116">
        <f>IF(($C$7=A56),SUM($D$16:D56)/$C$7,0)</f>
        <v>0</v>
      </c>
      <c r="I56" s="116">
        <f>IF(($C$7=A56),SUM($D$16:D56),0)</f>
        <v>0</v>
      </c>
    </row>
    <row r="57" spans="1:9" ht="15">
      <c r="A57" s="18">
        <f t="shared" si="2"/>
        <v>42</v>
      </c>
      <c r="B57" s="19">
        <f t="shared" si="3"/>
        <v>14.965691365233116</v>
      </c>
      <c r="C57" s="69">
        <f t="shared" si="4"/>
        <v>-13027.25</v>
      </c>
      <c r="D57" s="20">
        <v>0.0472</v>
      </c>
      <c r="E57" s="21">
        <f t="shared" si="5"/>
        <v>0.7063806324390031</v>
      </c>
      <c r="F57" s="126">
        <f t="shared" si="6"/>
        <v>14.259310732794113</v>
      </c>
      <c r="G57" s="131">
        <f>SUM($F$16:F57)</f>
        <v>7947.799315318082</v>
      </c>
      <c r="H57" s="116">
        <f>IF(($C$7=A57),SUM($D$16:D57)/$C$7,0)</f>
        <v>0</v>
      </c>
      <c r="I57" s="116">
        <f>IF(($C$7=A57),SUM($D$16:D57),0)</f>
        <v>0</v>
      </c>
    </row>
    <row r="58" spans="1:9" ht="15">
      <c r="A58" s="18">
        <f t="shared" si="2"/>
        <v>43</v>
      </c>
      <c r="B58" s="19">
        <f t="shared" si="3"/>
        <v>14.259310732794113</v>
      </c>
      <c r="C58" s="69">
        <f t="shared" si="4"/>
        <v>-13392.5</v>
      </c>
      <c r="D58" s="20">
        <v>0.0653</v>
      </c>
      <c r="E58" s="21">
        <f t="shared" si="5"/>
        <v>0.9311329908514555</v>
      </c>
      <c r="F58" s="126">
        <f t="shared" si="6"/>
        <v>13.328177741942657</v>
      </c>
      <c r="G58" s="131">
        <f>SUM($F$16:F58)</f>
        <v>7961.127493060025</v>
      </c>
      <c r="H58" s="116">
        <f>IF(($C$7=A58),SUM($D$16:D58)/$C$7,0)</f>
        <v>0</v>
      </c>
      <c r="I58" s="116">
        <f>IF(($C$7=A58),SUM($D$16:D58),0)</f>
        <v>0</v>
      </c>
    </row>
    <row r="59" spans="1:9" ht="15">
      <c r="A59" s="18">
        <f t="shared" si="2"/>
        <v>44</v>
      </c>
      <c r="B59" s="19">
        <f t="shared" si="3"/>
        <v>13.328177741942657</v>
      </c>
      <c r="C59" s="69">
        <f t="shared" si="4"/>
        <v>-13757.75</v>
      </c>
      <c r="D59" s="20">
        <v>0.0636</v>
      </c>
      <c r="E59" s="21">
        <f t="shared" si="5"/>
        <v>0.847672104387553</v>
      </c>
      <c r="F59" s="126">
        <f t="shared" si="6"/>
        <v>12.480505637555105</v>
      </c>
      <c r="G59" s="131">
        <f>SUM($F$16:F59)</f>
        <v>7973.60799869758</v>
      </c>
      <c r="H59" s="116">
        <f>IF(($C$7=A59),SUM($D$16:D59)/$C$7,0)</f>
        <v>0</v>
      </c>
      <c r="I59" s="116">
        <f>IF(($C$7=A59),SUM($D$16:D59),0)</f>
        <v>0</v>
      </c>
    </row>
    <row r="60" spans="1:9" ht="15">
      <c r="A60" s="18">
        <f t="shared" si="2"/>
        <v>45</v>
      </c>
      <c r="B60" s="19">
        <f t="shared" si="3"/>
        <v>12.480505637555105</v>
      </c>
      <c r="C60" s="69">
        <f t="shared" si="4"/>
        <v>-14123</v>
      </c>
      <c r="D60" s="20">
        <v>0.1325</v>
      </c>
      <c r="E60" s="21">
        <f t="shared" si="5"/>
        <v>1.6536669969760514</v>
      </c>
      <c r="F60" s="126">
        <f t="shared" si="6"/>
        <v>10.826838640579053</v>
      </c>
      <c r="G60" s="131">
        <f>SUM($F$16:F60)</f>
        <v>7984.434837338159</v>
      </c>
      <c r="H60" s="116">
        <f>IF(($C$7=A60),SUM($D$16:D60)/$C$7,0)</f>
        <v>0</v>
      </c>
      <c r="I60" s="116">
        <f>IF(($C$7=A60),SUM($D$16:D60),0)</f>
        <v>0</v>
      </c>
    </row>
    <row r="61" spans="1:9" ht="15">
      <c r="A61" s="18">
        <f t="shared" si="2"/>
        <v>46</v>
      </c>
      <c r="B61" s="19">
        <f t="shared" si="3"/>
        <v>10.826838640579053</v>
      </c>
      <c r="C61" s="69">
        <f t="shared" si="4"/>
        <v>-14488.25</v>
      </c>
      <c r="D61" s="20">
        <v>0.0682</v>
      </c>
      <c r="E61" s="21">
        <f t="shared" si="5"/>
        <v>0.7383903952874914</v>
      </c>
      <c r="F61" s="126">
        <f t="shared" si="6"/>
        <v>10.088448245291563</v>
      </c>
      <c r="G61" s="131">
        <f>SUM($F$16:F61)</f>
        <v>7994.52328558345</v>
      </c>
      <c r="H61" s="116">
        <f>IF(($C$7=A61),SUM($D$16:D61)/$C$7,0)</f>
        <v>0</v>
      </c>
      <c r="I61" s="116">
        <f>IF(($C$7=A61),SUM($D$16:D61),0)</f>
        <v>0</v>
      </c>
    </row>
    <row r="62" spans="1:9" ht="15">
      <c r="A62" s="18">
        <f t="shared" si="2"/>
        <v>47</v>
      </c>
      <c r="B62" s="19">
        <f t="shared" si="3"/>
        <v>10.088448245291563</v>
      </c>
      <c r="C62" s="69">
        <f t="shared" si="4"/>
        <v>-14853.5</v>
      </c>
      <c r="D62" s="20">
        <v>0.0888</v>
      </c>
      <c r="E62" s="21">
        <f t="shared" si="5"/>
        <v>0.8958542041818908</v>
      </c>
      <c r="F62" s="126">
        <f t="shared" si="6"/>
        <v>9.192594041109672</v>
      </c>
      <c r="G62" s="131">
        <f>SUM($F$16:F62)</f>
        <v>8003.715879624559</v>
      </c>
      <c r="H62" s="116">
        <f>IF(($C$7=A62),SUM($D$16:D62)/$C$7,0)</f>
        <v>0</v>
      </c>
      <c r="I62" s="116">
        <f>IF(($C$7=A62),SUM($D$16:D62),0)</f>
        <v>0</v>
      </c>
    </row>
    <row r="63" spans="1:9" ht="15">
      <c r="A63" s="18">
        <f t="shared" si="2"/>
        <v>48</v>
      </c>
      <c r="B63" s="19">
        <f t="shared" si="3"/>
        <v>9.192594041109672</v>
      </c>
      <c r="C63" s="69">
        <f t="shared" si="4"/>
        <v>-15218.75</v>
      </c>
      <c r="D63" s="20">
        <v>0.0597</v>
      </c>
      <c r="E63" s="21">
        <f t="shared" si="5"/>
        <v>0.5487978642542475</v>
      </c>
      <c r="F63" s="126">
        <f t="shared" si="6"/>
        <v>8.643796176855425</v>
      </c>
      <c r="G63" s="131">
        <f>SUM($F$16:F63)</f>
        <v>8012.359675801415</v>
      </c>
      <c r="H63" s="116">
        <f>IF(($C$7=A63),SUM($D$16:D63)/$C$7,0)</f>
        <v>0</v>
      </c>
      <c r="I63" s="116">
        <f>IF(($C$7=A63),SUM($D$16:D63),0)</f>
        <v>0</v>
      </c>
    </row>
    <row r="64" spans="1:9" ht="15">
      <c r="A64" s="18">
        <f t="shared" si="2"/>
        <v>49</v>
      </c>
      <c r="B64" s="19">
        <f t="shared" si="3"/>
        <v>8.643796176855425</v>
      </c>
      <c r="C64" s="69">
        <f t="shared" si="4"/>
        <v>-15584</v>
      </c>
      <c r="D64" s="20">
        <v>0.0172</v>
      </c>
      <c r="E64" s="21">
        <f t="shared" si="5"/>
        <v>0.1486732942419133</v>
      </c>
      <c r="F64" s="126">
        <f t="shared" si="6"/>
        <v>8.495122882613511</v>
      </c>
      <c r="G64" s="131">
        <f>SUM($F$16:F64)</f>
        <v>8020.8547986840285</v>
      </c>
      <c r="H64" s="116">
        <f>IF(($C$7=A64),SUM($D$16:D64)/$C$7,0)</f>
        <v>0</v>
      </c>
      <c r="I64" s="116">
        <f>IF(($C$7=A64),SUM($D$16:D64),0)</f>
        <v>0</v>
      </c>
    </row>
    <row r="65" spans="1:9" ht="15">
      <c r="A65" s="18">
        <f t="shared" si="2"/>
        <v>50</v>
      </c>
      <c r="B65" s="19">
        <f t="shared" si="3"/>
        <v>8.495122882613511</v>
      </c>
      <c r="C65" s="69">
        <f t="shared" si="4"/>
        <v>-15949.25</v>
      </c>
      <c r="D65" s="20">
        <v>0.0115</v>
      </c>
      <c r="E65" s="21">
        <f t="shared" si="5"/>
        <v>0.09769391315005538</v>
      </c>
      <c r="F65" s="126">
        <f t="shared" si="6"/>
        <v>8.397428969463457</v>
      </c>
      <c r="G65" s="131">
        <f>SUM($F$16:F65)</f>
        <v>8029.252227653492</v>
      </c>
      <c r="H65" s="116">
        <f>IF(($C$7=A65),SUM($D$16:D65)/$C$7,0)</f>
        <v>0</v>
      </c>
      <c r="I65" s="116">
        <f>IF(($C$7=A65),SUM($D$16:D65),0)</f>
        <v>0</v>
      </c>
    </row>
    <row r="66" spans="1:9" ht="15">
      <c r="A66" s="18">
        <f t="shared" si="2"/>
        <v>51</v>
      </c>
      <c r="B66" s="19">
        <f t="shared" si="3"/>
        <v>8.397428969463457</v>
      </c>
      <c r="C66" s="69">
        <f t="shared" si="4"/>
        <v>-16314.5</v>
      </c>
      <c r="D66" s="20">
        <v>0.0729</v>
      </c>
      <c r="E66" s="21">
        <f t="shared" si="5"/>
        <v>0.6121725718738861</v>
      </c>
      <c r="F66" s="126">
        <f t="shared" si="6"/>
        <v>7.7852563975895706</v>
      </c>
      <c r="G66" s="131">
        <f>SUM($F$16:F66)</f>
        <v>8037.037484051081</v>
      </c>
      <c r="H66" s="116">
        <f>IF(($C$7=A66),SUM($D$16:D66)/$C$7,0)</f>
        <v>0</v>
      </c>
      <c r="I66" s="116">
        <f>IF(($C$7=A66),SUM($D$16:D66),0)</f>
        <v>0</v>
      </c>
    </row>
    <row r="67" spans="1:9" ht="15">
      <c r="A67" s="18">
        <f t="shared" si="2"/>
        <v>52</v>
      </c>
      <c r="B67" s="19">
        <f t="shared" si="3"/>
        <v>7.7852563975895706</v>
      </c>
      <c r="C67" s="69">
        <f t="shared" si="4"/>
        <v>-16679.75</v>
      </c>
      <c r="D67" s="20">
        <v>0.1356</v>
      </c>
      <c r="E67" s="21">
        <f t="shared" si="5"/>
        <v>1.0556807675131457</v>
      </c>
      <c r="F67" s="126">
        <f t="shared" si="6"/>
        <v>6.729575630076425</v>
      </c>
      <c r="G67" s="131">
        <f>SUM($F$16:F67)</f>
        <v>8043.767059681158</v>
      </c>
      <c r="H67" s="116">
        <f>IF(($C$7=A67),SUM($D$16:D67)/$C$7,0)</f>
        <v>0</v>
      </c>
      <c r="I67" s="116">
        <f>IF(($C$7=A67),SUM($D$16:D67),0)</f>
        <v>0</v>
      </c>
    </row>
    <row r="68" spans="1:9" ht="15">
      <c r="A68" s="18">
        <f t="shared" si="2"/>
        <v>53</v>
      </c>
      <c r="B68" s="19">
        <f t="shared" si="3"/>
        <v>6.729575630076425</v>
      </c>
      <c r="C68" s="69">
        <f t="shared" si="4"/>
        <v>-17045</v>
      </c>
      <c r="D68" s="20">
        <v>0.1063</v>
      </c>
      <c r="E68" s="21">
        <f t="shared" si="5"/>
        <v>0.7153538894771241</v>
      </c>
      <c r="F68" s="126">
        <f t="shared" si="6"/>
        <v>6.014221740599301</v>
      </c>
      <c r="G68" s="131">
        <f>SUM($F$16:F68)</f>
        <v>8049.781281421757</v>
      </c>
      <c r="H68" s="116">
        <f>IF(($C$7=A68),SUM($D$16:D68)/$C$7,0)</f>
        <v>0</v>
      </c>
      <c r="I68" s="116">
        <f>IF(($C$7=A68),SUM($D$16:D68),0)</f>
        <v>0</v>
      </c>
    </row>
    <row r="69" spans="1:9" ht="15">
      <c r="A69" s="18">
        <f t="shared" si="2"/>
        <v>54</v>
      </c>
      <c r="B69" s="19">
        <f t="shared" si="3"/>
        <v>6.014221740599301</v>
      </c>
      <c r="C69" s="69">
        <f t="shared" si="4"/>
        <v>-17410.25</v>
      </c>
      <c r="D69" s="20">
        <v>0.059</v>
      </c>
      <c r="E69" s="21">
        <f t="shared" si="5"/>
        <v>0.35483908269535874</v>
      </c>
      <c r="F69" s="126">
        <f t="shared" si="6"/>
        <v>5.659382657903942</v>
      </c>
      <c r="G69" s="131">
        <f>SUM($F$16:F69)</f>
        <v>8055.440664079661</v>
      </c>
      <c r="H69" s="116">
        <f>IF(($C$7=A69),SUM($D$16:D69)/$C$7,0)</f>
        <v>0</v>
      </c>
      <c r="I69" s="116">
        <f>IF(($C$7=A69),SUM($D$16:D69),0)</f>
        <v>0</v>
      </c>
    </row>
    <row r="70" spans="1:9" ht="15">
      <c r="A70" s="18">
        <f t="shared" si="2"/>
        <v>55</v>
      </c>
      <c r="B70" s="19">
        <f t="shared" si="3"/>
        <v>5.659382657903942</v>
      </c>
      <c r="C70" s="69">
        <f t="shared" si="4"/>
        <v>-17775.5</v>
      </c>
      <c r="D70" s="20">
        <v>0.0401</v>
      </c>
      <c r="E70" s="21">
        <f t="shared" si="5"/>
        <v>0.22694124458194806</v>
      </c>
      <c r="F70" s="126">
        <f t="shared" si="6"/>
        <v>5.432441413321994</v>
      </c>
      <c r="G70" s="131">
        <f>SUM($F$16:F70)</f>
        <v>8060.873105492982</v>
      </c>
      <c r="H70" s="116">
        <f>IF(($C$7=A70),SUM($D$16:D70)/$C$7,0)</f>
        <v>0</v>
      </c>
      <c r="I70" s="116">
        <f>IF(($C$7=A70),SUM($D$16:D70),0)</f>
        <v>0</v>
      </c>
    </row>
    <row r="71" spans="1:9" ht="15">
      <c r="A71" s="18">
        <f t="shared" si="2"/>
        <v>56</v>
      </c>
      <c r="B71" s="19">
        <f t="shared" si="3"/>
        <v>5.432441413321994</v>
      </c>
      <c r="C71" s="69">
        <f t="shared" si="4"/>
        <v>-18140.75</v>
      </c>
      <c r="D71" s="20">
        <v>0.0121</v>
      </c>
      <c r="E71" s="21">
        <f t="shared" si="5"/>
        <v>0.06573254110119613</v>
      </c>
      <c r="F71" s="126">
        <f t="shared" si="6"/>
        <v>5.366708872220798</v>
      </c>
      <c r="G71" s="131">
        <f>SUM($F$16:F71)</f>
        <v>8066.239814365203</v>
      </c>
      <c r="H71" s="116">
        <f>IF(($C$7=A71),SUM($D$16:D71)/$C$7,0)</f>
        <v>0</v>
      </c>
      <c r="I71" s="116">
        <f>IF(($C$7=A71),SUM($D$16:D71),0)</f>
        <v>0</v>
      </c>
    </row>
    <row r="72" spans="1:9" ht="15">
      <c r="A72" s="18">
        <f t="shared" si="2"/>
        <v>57</v>
      </c>
      <c r="B72" s="19">
        <f t="shared" si="3"/>
        <v>5.366708872220798</v>
      </c>
      <c r="C72" s="69">
        <f t="shared" si="4"/>
        <v>-18506</v>
      </c>
      <c r="D72" s="20">
        <v>0.0159</v>
      </c>
      <c r="E72" s="21">
        <f t="shared" si="5"/>
        <v>0.08533067106831069</v>
      </c>
      <c r="F72" s="126">
        <f t="shared" si="6"/>
        <v>5.281378201152487</v>
      </c>
      <c r="G72" s="131">
        <f>SUM($F$16:F72)</f>
        <v>8071.521192566355</v>
      </c>
      <c r="H72" s="116">
        <f>IF(($C$7=A72),SUM($D$16:D72)/$C$7,0)</f>
        <v>0</v>
      </c>
      <c r="I72" s="116">
        <f>IF(($C$7=A72),SUM($D$16:D72),0)</f>
        <v>0</v>
      </c>
    </row>
    <row r="73" spans="1:9" ht="15">
      <c r="A73" s="18">
        <f t="shared" si="2"/>
        <v>58</v>
      </c>
      <c r="B73" s="19">
        <f t="shared" si="3"/>
        <v>5.281378201152487</v>
      </c>
      <c r="C73" s="69">
        <f t="shared" si="4"/>
        <v>-18871.25</v>
      </c>
      <c r="D73" s="20">
        <v>-0.0159</v>
      </c>
      <c r="E73" s="21">
        <f t="shared" si="5"/>
        <v>-0.08397391339832455</v>
      </c>
      <c r="F73" s="126">
        <f t="shared" si="6"/>
        <v>5.365352114550811</v>
      </c>
      <c r="G73" s="131">
        <f>SUM($F$16:F73)</f>
        <v>8076.886544680906</v>
      </c>
      <c r="H73" s="116">
        <f>IF(($C$7=A73),SUM($D$16:D73)/$C$7,0)</f>
        <v>0</v>
      </c>
      <c r="I73" s="116">
        <f>IF(($C$7=A73),SUM($D$16:D73),0)</f>
        <v>0</v>
      </c>
    </row>
    <row r="74" spans="1:9" ht="15">
      <c r="A74" s="18">
        <f t="shared" si="2"/>
        <v>59</v>
      </c>
      <c r="B74" s="19">
        <f t="shared" si="3"/>
        <v>5.365352114550811</v>
      </c>
      <c r="C74" s="69">
        <f t="shared" si="4"/>
        <v>-19236.5</v>
      </c>
      <c r="D74" s="20">
        <v>0.0941</v>
      </c>
      <c r="E74" s="21">
        <f t="shared" si="5"/>
        <v>0.5048796339792313</v>
      </c>
      <c r="F74" s="126">
        <f t="shared" si="6"/>
        <v>4.8604724805715795</v>
      </c>
      <c r="G74" s="131">
        <f>SUM($F$16:F74)</f>
        <v>8081.747017161478</v>
      </c>
      <c r="H74" s="116">
        <f>IF(($C$7=A74),SUM($D$16:D74)/$C$7,0)</f>
        <v>0</v>
      </c>
      <c r="I74" s="116">
        <f>IF(($C$7=A74),SUM($D$16:D74),0)</f>
        <v>0</v>
      </c>
    </row>
    <row r="75" spans="1:9" ht="15">
      <c r="A75" s="18">
        <f t="shared" si="2"/>
        <v>60</v>
      </c>
      <c r="B75" s="19">
        <f t="shared" si="3"/>
        <v>4.8604724805715795</v>
      </c>
      <c r="C75" s="69">
        <f t="shared" si="4"/>
        <v>-19601.75</v>
      </c>
      <c r="D75" s="20">
        <v>0.1088</v>
      </c>
      <c r="E75" s="21">
        <f t="shared" si="5"/>
        <v>0.5288194058861878</v>
      </c>
      <c r="F75" s="126">
        <f t="shared" si="6"/>
        <v>4.331653074685391</v>
      </c>
      <c r="G75" s="131">
        <f>SUM($F$16:F75)</f>
        <v>8086.078670236163</v>
      </c>
      <c r="H75" s="116">
        <f>IF(($C$7=A75),SUM($D$16:D75)/$C$7,0)</f>
        <v>0</v>
      </c>
      <c r="I75" s="116">
        <f>IF(($C$7=A75),SUM($D$16:D75),0)</f>
        <v>0</v>
      </c>
    </row>
    <row r="76" spans="1:9" ht="15">
      <c r="A76" s="18">
        <f t="shared" si="2"/>
        <v>61</v>
      </c>
      <c r="B76" s="19">
        <f t="shared" si="3"/>
        <v>4.331653074685391</v>
      </c>
      <c r="C76" s="69">
        <f t="shared" si="4"/>
        <v>-19967</v>
      </c>
      <c r="D76" s="20">
        <v>0.0539</v>
      </c>
      <c r="E76" s="21">
        <f t="shared" si="5"/>
        <v>0.23347610072554262</v>
      </c>
      <c r="F76" s="126">
        <f t="shared" si="6"/>
        <v>4.098176973959848</v>
      </c>
      <c r="G76" s="131">
        <f>SUM($F$16:F76)</f>
        <v>8090.176847210123</v>
      </c>
      <c r="H76" s="116">
        <f>IF(($C$7=A76),SUM($D$16:D76)/$C$7,0)</f>
        <v>0</v>
      </c>
      <c r="I76" s="116">
        <f>IF(($C$7=A76),SUM($D$16:D76),0)</f>
        <v>0</v>
      </c>
    </row>
    <row r="77" spans="1:9" ht="15">
      <c r="A77" s="18">
        <f t="shared" si="2"/>
        <v>62</v>
      </c>
      <c r="B77" s="19">
        <f t="shared" si="3"/>
        <v>4.098176973959848</v>
      </c>
      <c r="C77" s="69">
        <f t="shared" si="4"/>
        <v>-20332.25</v>
      </c>
      <c r="D77" s="20">
        <v>0.0672</v>
      </c>
      <c r="E77" s="21">
        <f t="shared" si="5"/>
        <v>0.27539749265010177</v>
      </c>
      <c r="F77" s="126">
        <f t="shared" si="6"/>
        <v>3.8227794813097464</v>
      </c>
      <c r="G77" s="131">
        <f>SUM($F$16:F77)</f>
        <v>8093.999626691433</v>
      </c>
      <c r="H77" s="116">
        <f>IF(($C$7=A77),SUM($D$16:D77)/$C$7,0)</f>
        <v>0</v>
      </c>
      <c r="I77" s="116">
        <f>IF(($C$7=A77),SUM($D$16:D77),0)</f>
        <v>0</v>
      </c>
    </row>
    <row r="78" spans="1:9" ht="15">
      <c r="A78" s="18">
        <f t="shared" si="2"/>
        <v>63</v>
      </c>
      <c r="B78" s="19">
        <f t="shared" si="3"/>
        <v>3.8227794813097464</v>
      </c>
      <c r="C78" s="69">
        <f t="shared" si="4"/>
        <v>-20697.5</v>
      </c>
      <c r="D78" s="20">
        <v>0.1773</v>
      </c>
      <c r="E78" s="21">
        <f t="shared" si="5"/>
        <v>0.6777788020362181</v>
      </c>
      <c r="F78" s="126">
        <f t="shared" si="6"/>
        <v>3.1450006792735286</v>
      </c>
      <c r="G78" s="131">
        <f>SUM($F$16:F78)</f>
        <v>8097.144627370707</v>
      </c>
      <c r="H78" s="116">
        <f>IF(($C$7=A78),SUM($D$16:D78)/$C$7,0)</f>
        <v>0</v>
      </c>
      <c r="I78" s="116">
        <f>IF(($C$7=A78),SUM($D$16:D78),0)</f>
        <v>0</v>
      </c>
    </row>
    <row r="79" spans="1:9" ht="15">
      <c r="A79" s="18">
        <f t="shared" si="2"/>
        <v>64</v>
      </c>
      <c r="B79" s="19">
        <f t="shared" si="3"/>
        <v>3.1450006792735286</v>
      </c>
      <c r="C79" s="69">
        <f t="shared" si="4"/>
        <v>-21062.75</v>
      </c>
      <c r="D79" s="20">
        <v>0.312</v>
      </c>
      <c r="E79" s="21">
        <f t="shared" si="5"/>
        <v>0.9812402119333409</v>
      </c>
      <c r="F79" s="126">
        <f t="shared" si="6"/>
        <v>2.163760467340188</v>
      </c>
      <c r="G79" s="131">
        <f>SUM($F$16:F79)</f>
        <v>8099.308387838048</v>
      </c>
      <c r="H79" s="116">
        <f>IF(($C$7=A79),SUM($D$16:D79)/$C$7,0)</f>
        <v>0</v>
      </c>
      <c r="I79" s="116">
        <f>IF(($C$7=A79),SUM($D$16:D79),0)</f>
        <v>0</v>
      </c>
    </row>
    <row r="80" spans="1:9" ht="15">
      <c r="A80" s="18">
        <f t="shared" si="2"/>
        <v>65</v>
      </c>
      <c r="B80" s="19">
        <f t="shared" si="3"/>
        <v>2.163760467340188</v>
      </c>
      <c r="C80" s="69">
        <f t="shared" si="4"/>
        <v>-21428</v>
      </c>
      <c r="D80" s="20">
        <v>0.0718</v>
      </c>
      <c r="E80" s="21">
        <f aca="true" t="shared" si="7" ref="E80:E111">B80*D80</f>
        <v>0.1553580015550255</v>
      </c>
      <c r="F80" s="126">
        <f aca="true" t="shared" si="8" ref="F80:F111">B80-E80</f>
        <v>2.0084024657851622</v>
      </c>
      <c r="G80" s="131">
        <f>SUM($F$16:F80)</f>
        <v>8101.316790303833</v>
      </c>
      <c r="H80" s="116">
        <f>IF(($C$7=A80),SUM($D$16:D80)/$C$7,0)</f>
        <v>0</v>
      </c>
      <c r="I80" s="116">
        <f>IF(($C$7=A80),SUM($D$16:D80),0)</f>
        <v>0</v>
      </c>
    </row>
    <row r="81" spans="1:9" ht="15">
      <c r="A81" s="18">
        <f t="shared" si="2"/>
        <v>66</v>
      </c>
      <c r="B81" s="19">
        <f t="shared" si="3"/>
        <v>2.0084024657851622</v>
      </c>
      <c r="C81" s="69">
        <f t="shared" si="4"/>
        <v>-21793.25</v>
      </c>
      <c r="D81" s="20">
        <v>0.0419</v>
      </c>
      <c r="E81" s="21">
        <f t="shared" si="7"/>
        <v>0.0841520633163983</v>
      </c>
      <c r="F81" s="126">
        <f t="shared" si="8"/>
        <v>1.9242504024687639</v>
      </c>
      <c r="G81" s="131">
        <f>SUM($F$16:F81)</f>
        <v>8103.241040706302</v>
      </c>
      <c r="H81" s="116">
        <f>IF(($C$7=A81),SUM($D$16:D81)/$C$7,0)</f>
        <v>0</v>
      </c>
      <c r="I81" s="116">
        <f>IF(($C$7=A81),SUM($D$16:D81),0)</f>
        <v>0</v>
      </c>
    </row>
    <row r="82" spans="1:9" ht="15">
      <c r="A82" s="18">
        <f aca="true" t="shared" si="9" ref="A82:A145">A81+1</f>
        <v>67</v>
      </c>
      <c r="B82" s="19">
        <f aca="true" t="shared" si="10" ref="B82:B135">F81</f>
        <v>1.9242504024687639</v>
      </c>
      <c r="C82" s="69">
        <f aca="true" t="shared" si="11" ref="C82:C145">C81-365.25</f>
        <v>-22158.5</v>
      </c>
      <c r="D82" s="20">
        <v>-0.0053</v>
      </c>
      <c r="E82" s="21">
        <f t="shared" si="7"/>
        <v>-0.010198527133084449</v>
      </c>
      <c r="F82" s="126">
        <f t="shared" si="8"/>
        <v>1.9344489296018483</v>
      </c>
      <c r="G82" s="131">
        <f>SUM($F$16:F82)</f>
        <v>8105.175489635903</v>
      </c>
      <c r="H82" s="116">
        <f>IF(($C$7=A82),SUM($D$16:D82)/$C$7,0)</f>
        <v>0</v>
      </c>
      <c r="I82" s="116">
        <f>IF(($C$7=A82),SUM($D$16:D82),0)</f>
        <v>0</v>
      </c>
    </row>
    <row r="83" spans="1:9" ht="15">
      <c r="A83" s="18">
        <f t="shared" si="9"/>
        <v>68</v>
      </c>
      <c r="B83" s="19">
        <f t="shared" si="10"/>
        <v>1.9344489296018483</v>
      </c>
      <c r="C83" s="69">
        <f t="shared" si="11"/>
        <v>-22523.75</v>
      </c>
      <c r="D83" s="20">
        <v>0.0696</v>
      </c>
      <c r="E83" s="21">
        <f t="shared" si="7"/>
        <v>0.13463764550028864</v>
      </c>
      <c r="F83" s="126">
        <f t="shared" si="8"/>
        <v>1.7998112841015597</v>
      </c>
      <c r="G83" s="131">
        <f>SUM($F$16:F83)</f>
        <v>8106.975300920005</v>
      </c>
      <c r="H83" s="116">
        <f>IF(($C$7=A83),SUM($D$16:D83)/$C$7,0)</f>
        <v>0</v>
      </c>
      <c r="I83" s="116">
        <f>IF(($C$7=A83),SUM($D$16:D83),0)</f>
        <v>0</v>
      </c>
    </row>
    <row r="84" spans="1:9" ht="15">
      <c r="A84" s="18">
        <f t="shared" si="9"/>
        <v>69</v>
      </c>
      <c r="B84" s="19">
        <f t="shared" si="10"/>
        <v>1.7998112841015597</v>
      </c>
      <c r="C84" s="69">
        <f t="shared" si="11"/>
        <v>-22889</v>
      </c>
      <c r="D84" s="20">
        <v>0.2889</v>
      </c>
      <c r="E84" s="21">
        <f t="shared" si="7"/>
        <v>0.5199654799769405</v>
      </c>
      <c r="F84" s="126">
        <f t="shared" si="8"/>
        <v>1.2798458041246192</v>
      </c>
      <c r="G84" s="131">
        <f>SUM($F$16:F84)</f>
        <v>8108.255146724129</v>
      </c>
      <c r="H84" s="116">
        <f>IF(($C$7=A84),SUM($D$16:D84)/$C$7,0)</f>
        <v>0</v>
      </c>
      <c r="I84" s="116">
        <f>IF(($C$7=A84),SUM($D$16:D84),0)</f>
        <v>0</v>
      </c>
    </row>
    <row r="85" spans="1:9" ht="15">
      <c r="A85" s="18">
        <f t="shared" si="9"/>
        <v>70</v>
      </c>
      <c r="B85" s="19">
        <f t="shared" si="10"/>
        <v>1.2798458041246192</v>
      </c>
      <c r="C85" s="69">
        <f t="shared" si="11"/>
        <v>-23254.25</v>
      </c>
      <c r="D85" s="20">
        <v>0.1589</v>
      </c>
      <c r="E85" s="21">
        <f t="shared" si="7"/>
        <v>0.20336749827540201</v>
      </c>
      <c r="F85" s="126">
        <f t="shared" si="8"/>
        <v>1.0764783058492173</v>
      </c>
      <c r="G85" s="131">
        <f>SUM($F$16:F85)</f>
        <v>8109.331625029979</v>
      </c>
      <c r="H85" s="116">
        <f>IF(($C$7=A85),SUM($D$16:D85)/$C$7,0)</f>
        <v>0</v>
      </c>
      <c r="I85" s="116">
        <f>IF(($C$7=A85),SUM($D$16:D85),0)</f>
        <v>0</v>
      </c>
    </row>
    <row r="86" spans="1:9" ht="15">
      <c r="A86" s="18">
        <f t="shared" si="9"/>
        <v>71</v>
      </c>
      <c r="B86" s="19">
        <f t="shared" si="10"/>
        <v>1.0764783058492173</v>
      </c>
      <c r="C86" s="69">
        <f t="shared" si="11"/>
        <v>-23619.5</v>
      </c>
      <c r="D86" s="20">
        <v>0.1316</v>
      </c>
      <c r="E86" s="21">
        <f t="shared" si="7"/>
        <v>0.141664545049757</v>
      </c>
      <c r="F86" s="126">
        <f t="shared" si="8"/>
        <v>0.9348137607994603</v>
      </c>
      <c r="G86" s="131">
        <f>SUM($F$16:F86)</f>
        <v>8110.266438790778</v>
      </c>
      <c r="H86" s="116">
        <f>IF(($C$7=A86),SUM($D$16:D86)/$C$7,0)</f>
        <v>0</v>
      </c>
      <c r="I86" s="116">
        <f>IF(($C$7=A86),SUM($D$16:D86),0)</f>
        <v>0</v>
      </c>
    </row>
    <row r="87" spans="1:9" ht="15">
      <c r="A87" s="18">
        <f t="shared" si="9"/>
        <v>72</v>
      </c>
      <c r="B87" s="19">
        <f t="shared" si="10"/>
        <v>0.9348137607994603</v>
      </c>
      <c r="C87" s="69">
        <f t="shared" si="11"/>
        <v>-23984.75</v>
      </c>
      <c r="D87" s="20">
        <v>0.1516</v>
      </c>
      <c r="E87" s="21">
        <f t="shared" si="7"/>
        <v>0.1417177661371982</v>
      </c>
      <c r="F87" s="126">
        <f t="shared" si="8"/>
        <v>0.7930959946622621</v>
      </c>
      <c r="G87" s="131">
        <f>SUM($F$16:F87)</f>
        <v>8111.0595347854405</v>
      </c>
      <c r="H87" s="116">
        <f>IF(($C$7=A87),SUM($D$16:D87)/$C$7,0)</f>
        <v>0</v>
      </c>
      <c r="I87" s="116">
        <f>IF(($C$7=A87),SUM($D$16:D87),0)</f>
        <v>0</v>
      </c>
    </row>
    <row r="88" spans="1:9" ht="15">
      <c r="A88" s="18">
        <f t="shared" si="9"/>
        <v>73</v>
      </c>
      <c r="B88" s="19">
        <f t="shared" si="10"/>
        <v>0.7930959946622621</v>
      </c>
      <c r="C88" s="69">
        <f t="shared" si="11"/>
        <v>-24350</v>
      </c>
      <c r="D88" s="20">
        <v>0.1787</v>
      </c>
      <c r="E88" s="21">
        <f t="shared" si="7"/>
        <v>0.14172625424614624</v>
      </c>
      <c r="F88" s="126">
        <f t="shared" si="8"/>
        <v>0.6513697404161158</v>
      </c>
      <c r="G88" s="131">
        <f>SUM($F$16:F88)</f>
        <v>8111.710904525857</v>
      </c>
      <c r="H88" s="116">
        <f>IF(($C$7=A88),SUM($D$16:D88)/$C$7,0)</f>
        <v>0</v>
      </c>
      <c r="I88" s="116">
        <f>IF(($C$7=A88),SUM($D$16:D88),0)</f>
        <v>0</v>
      </c>
    </row>
    <row r="89" spans="1:9" ht="15">
      <c r="A89" s="18">
        <f t="shared" si="9"/>
        <v>74</v>
      </c>
      <c r="B89" s="19">
        <f t="shared" si="10"/>
        <v>0.6513697404161158</v>
      </c>
      <c r="C89" s="69">
        <f t="shared" si="11"/>
        <v>-24715.25</v>
      </c>
      <c r="D89" s="20">
        <v>-0.0192</v>
      </c>
      <c r="E89" s="21">
        <f t="shared" si="7"/>
        <v>-0.012506299015989424</v>
      </c>
      <c r="F89" s="126">
        <f t="shared" si="8"/>
        <v>0.6638760394321053</v>
      </c>
      <c r="G89" s="131">
        <f>SUM($F$16:F89)</f>
        <v>8112.374780565288</v>
      </c>
      <c r="H89" s="116">
        <f>IF(($C$7=A89),SUM($D$16:D89)/$C$7,0)</f>
        <v>0</v>
      </c>
      <c r="I89" s="116">
        <f>IF(($C$7=A89),SUM($D$16:D89),0)</f>
        <v>0</v>
      </c>
    </row>
    <row r="90" spans="1:9" ht="15">
      <c r="A90" s="18">
        <f t="shared" si="9"/>
        <v>75</v>
      </c>
      <c r="B90" s="19">
        <f t="shared" si="10"/>
        <v>0.6638760394321053</v>
      </c>
      <c r="C90" s="69">
        <f t="shared" si="11"/>
        <v>-25080.5</v>
      </c>
      <c r="D90" s="20">
        <v>-0.0167</v>
      </c>
      <c r="E90" s="21">
        <f t="shared" si="7"/>
        <v>-0.011086729858516157</v>
      </c>
      <c r="F90" s="126">
        <f t="shared" si="8"/>
        <v>0.6749627692906214</v>
      </c>
      <c r="G90" s="131">
        <f>SUM($F$16:F90)</f>
        <v>8113.049743334579</v>
      </c>
      <c r="H90" s="116">
        <f>IF(($C$7=A90),SUM($D$16:D90)/$C$7,0)</f>
        <v>0</v>
      </c>
      <c r="I90" s="116">
        <f>IF(($C$7=A90),SUM($D$16:D90),0)</f>
        <v>0</v>
      </c>
    </row>
    <row r="91" spans="1:9" ht="15">
      <c r="A91" s="18">
        <f t="shared" si="9"/>
        <v>76</v>
      </c>
      <c r="B91" s="19">
        <f t="shared" si="10"/>
        <v>0.6749627692906214</v>
      </c>
      <c r="C91" s="69">
        <f t="shared" si="11"/>
        <v>-25445.75</v>
      </c>
      <c r="D91" s="20">
        <v>0.0349</v>
      </c>
      <c r="E91" s="21">
        <f t="shared" si="7"/>
        <v>0.023556200648242688</v>
      </c>
      <c r="F91" s="126">
        <f t="shared" si="8"/>
        <v>0.6514065686423787</v>
      </c>
      <c r="G91" s="131">
        <f>SUM($F$16:F91)</f>
        <v>8113.701149903221</v>
      </c>
      <c r="H91" s="116">
        <f>IF(($C$7=A91),SUM($D$16:D91)/$C$7,0)</f>
        <v>0</v>
      </c>
      <c r="I91" s="116">
        <f>IF(($C$7=A91),SUM($D$16:D91),0)</f>
        <v>0</v>
      </c>
    </row>
    <row r="92" spans="1:9" ht="15">
      <c r="A92" s="18">
        <f t="shared" si="9"/>
        <v>77</v>
      </c>
      <c r="B92" s="19">
        <f t="shared" si="10"/>
        <v>0.6514065686423787</v>
      </c>
      <c r="C92" s="69">
        <f t="shared" si="11"/>
        <v>-25811</v>
      </c>
      <c r="D92" s="20">
        <v>-0.0499</v>
      </c>
      <c r="E92" s="21">
        <f t="shared" si="7"/>
        <v>-0.0325051877752547</v>
      </c>
      <c r="F92" s="126">
        <f t="shared" si="8"/>
        <v>0.6839117564176334</v>
      </c>
      <c r="G92" s="131">
        <f>SUM($F$16:F92)</f>
        <v>8114.385061659639</v>
      </c>
      <c r="H92" s="116">
        <f>IF(($C$7=A92),SUM($D$16:D92)/$C$7,0)</f>
        <v>0</v>
      </c>
      <c r="I92" s="116">
        <f>IF(($C$7=A92),SUM($D$16:D92),0)</f>
        <v>0</v>
      </c>
    </row>
    <row r="93" spans="1:9" ht="15">
      <c r="A93" s="18">
        <f t="shared" si="9"/>
        <v>78</v>
      </c>
      <c r="B93" s="19">
        <f t="shared" si="10"/>
        <v>0.6839117564176334</v>
      </c>
      <c r="C93" s="69">
        <f t="shared" si="11"/>
        <v>-26176.25</v>
      </c>
      <c r="D93" s="20">
        <v>-0.0349</v>
      </c>
      <c r="E93" s="21">
        <f t="shared" si="7"/>
        <v>-0.023868520298975404</v>
      </c>
      <c r="F93" s="126">
        <f t="shared" si="8"/>
        <v>0.7077802767166088</v>
      </c>
      <c r="G93" s="131">
        <f>SUM($F$16:F93)</f>
        <v>8115.092841936355</v>
      </c>
      <c r="H93" s="116">
        <f>IF(($C$7=A93),SUM($D$16:D93)/$C$7,0)</f>
        <v>0</v>
      </c>
      <c r="I93" s="116">
        <f>IF(($C$7=A93),SUM($D$16:D93),0)</f>
        <v>0</v>
      </c>
    </row>
    <row r="94" spans="1:9" ht="15">
      <c r="A94" s="18">
        <f t="shared" si="9"/>
        <v>79</v>
      </c>
      <c r="B94" s="19">
        <f t="shared" si="10"/>
        <v>0.7077802767166088</v>
      </c>
      <c r="C94" s="69">
        <f t="shared" si="11"/>
        <v>-26541.5</v>
      </c>
      <c r="D94" s="20">
        <v>0.0862</v>
      </c>
      <c r="E94" s="21">
        <f t="shared" si="7"/>
        <v>0.06101065985297168</v>
      </c>
      <c r="F94" s="126">
        <f t="shared" si="8"/>
        <v>0.6467696168636371</v>
      </c>
      <c r="G94" s="131">
        <f>SUM($F$16:F94)</f>
        <v>8115.739611553219</v>
      </c>
      <c r="H94" s="116">
        <f>IF(($C$7=A94),SUM($D$16:D94)/$C$7,0)</f>
        <v>0</v>
      </c>
      <c r="I94" s="116">
        <f>IF(($C$7=A94),SUM($D$16:D94),0)</f>
        <v>0</v>
      </c>
    </row>
    <row r="95" spans="1:9" ht="15">
      <c r="A95" s="18">
        <f t="shared" si="9"/>
        <v>80</v>
      </c>
      <c r="B95" s="19">
        <f t="shared" si="10"/>
        <v>0.6467696168636371</v>
      </c>
      <c r="C95" s="69">
        <f t="shared" si="11"/>
        <v>-26906.75</v>
      </c>
      <c r="D95" s="20">
        <v>-0.0509</v>
      </c>
      <c r="E95" s="21">
        <f t="shared" si="7"/>
        <v>-0.032920573498359126</v>
      </c>
      <c r="F95" s="126">
        <f t="shared" si="8"/>
        <v>0.6796901903619962</v>
      </c>
      <c r="G95" s="131">
        <f>SUM($F$16:F95)</f>
        <v>8116.419301743581</v>
      </c>
      <c r="H95" s="116">
        <f>IF(($C$7=A95),SUM($D$16:D95)/$C$7,0)</f>
        <v>0</v>
      </c>
      <c r="I95" s="116">
        <f>IF(($C$7=A95),SUM($D$16:D95),0)</f>
        <v>0</v>
      </c>
    </row>
    <row r="96" spans="1:9" ht="15">
      <c r="A96" s="18">
        <f t="shared" si="9"/>
        <v>81</v>
      </c>
      <c r="B96" s="19">
        <f t="shared" si="10"/>
        <v>0.6796901903619962</v>
      </c>
      <c r="C96" s="69">
        <f t="shared" si="11"/>
        <v>-27272</v>
      </c>
      <c r="D96" s="20">
        <v>0.0469</v>
      </c>
      <c r="E96" s="21">
        <f t="shared" si="7"/>
        <v>0.03187746992797762</v>
      </c>
      <c r="F96" s="126">
        <f t="shared" si="8"/>
        <v>0.6478127204340186</v>
      </c>
      <c r="G96" s="131">
        <f>SUM($F$16:F96)</f>
        <v>8117.067114464015</v>
      </c>
      <c r="H96" s="116">
        <f>IF(($C$7=A96),SUM($D$16:D96)/$C$7,0)</f>
        <v>0</v>
      </c>
      <c r="I96" s="116">
        <f>IF(($C$7=A96),SUM($D$16:D96),0)</f>
        <v>0</v>
      </c>
    </row>
    <row r="97" spans="1:9" ht="15">
      <c r="A97" s="18">
        <f t="shared" si="9"/>
        <v>82</v>
      </c>
      <c r="B97" s="19">
        <f t="shared" si="10"/>
        <v>0.6478127204340186</v>
      </c>
      <c r="C97" s="69">
        <f t="shared" si="11"/>
        <v>-27637.25</v>
      </c>
      <c r="D97" s="20">
        <v>-0.0456</v>
      </c>
      <c r="E97" s="21">
        <f t="shared" si="7"/>
        <v>-0.02954026005179125</v>
      </c>
      <c r="F97" s="126">
        <f t="shared" si="8"/>
        <v>0.6773529804858098</v>
      </c>
      <c r="G97" s="131">
        <f>SUM($F$16:F97)</f>
        <v>8117.7444674445005</v>
      </c>
      <c r="H97" s="116">
        <f>IF(($C$7=A97),SUM($D$16:D97)/$C$7,0)</f>
        <v>0</v>
      </c>
      <c r="I97" s="116">
        <f>IF(($C$7=A97),SUM($D$16:D97),0)</f>
        <v>0</v>
      </c>
    </row>
    <row r="98" spans="1:9" ht="15">
      <c r="A98" s="18">
        <f t="shared" si="9"/>
        <v>83</v>
      </c>
      <c r="B98" s="19">
        <f t="shared" si="10"/>
        <v>0.6773529804858098</v>
      </c>
      <c r="C98" s="69">
        <f t="shared" si="11"/>
        <v>-28002.5</v>
      </c>
      <c r="D98" s="20">
        <v>0.0869</v>
      </c>
      <c r="E98" s="21">
        <f t="shared" si="7"/>
        <v>0.058861974004216874</v>
      </c>
      <c r="F98" s="126">
        <f t="shared" si="8"/>
        <v>0.6184910064815929</v>
      </c>
      <c r="G98" s="131">
        <f>SUM($F$16:F98)</f>
        <v>8118.362958450982</v>
      </c>
      <c r="H98" s="116">
        <f>IF(($C$7=A98),SUM($D$16:D98)/$C$7,0)</f>
        <v>0</v>
      </c>
      <c r="I98" s="116">
        <f>IF(($C$7=A98),SUM($D$16:D98),0)</f>
        <v>0</v>
      </c>
    </row>
    <row r="99" spans="1:9" ht="15">
      <c r="A99" s="18">
        <f t="shared" si="9"/>
        <v>84</v>
      </c>
      <c r="B99" s="19">
        <f t="shared" si="10"/>
        <v>0.6184910064815929</v>
      </c>
      <c r="C99" s="69">
        <f t="shared" si="11"/>
        <v>-28367.75</v>
      </c>
      <c r="D99" s="20">
        <v>-0.05</v>
      </c>
      <c r="E99" s="21">
        <f t="shared" si="7"/>
        <v>-0.030924550324079647</v>
      </c>
      <c r="F99" s="126">
        <f t="shared" si="8"/>
        <v>0.6494155568056725</v>
      </c>
      <c r="G99" s="131">
        <f>SUM($F$16:F99)</f>
        <v>8119.012374007787</v>
      </c>
      <c r="H99" s="116">
        <f>IF(($C$7=A99),SUM($D$16:D99)/$C$7,0)</f>
        <v>0</v>
      </c>
      <c r="I99" s="116">
        <f>IF(($C$7=A99),SUM($D$16:D99),0)</f>
        <v>0</v>
      </c>
    </row>
    <row r="100" spans="1:9" ht="15">
      <c r="A100" s="18">
        <f t="shared" si="9"/>
        <v>85</v>
      </c>
      <c r="B100" s="19">
        <f t="shared" si="10"/>
        <v>0.6494155568056725</v>
      </c>
      <c r="C100" s="69">
        <f t="shared" si="11"/>
        <v>-28733</v>
      </c>
      <c r="D100" s="20">
        <v>0.0314</v>
      </c>
      <c r="E100" s="21">
        <f t="shared" si="7"/>
        <v>0.020391648483698115</v>
      </c>
      <c r="F100" s="126">
        <f t="shared" si="8"/>
        <v>0.6290239083219744</v>
      </c>
      <c r="G100" s="131">
        <f>SUM($F$16:F100)</f>
        <v>8119.641397916109</v>
      </c>
      <c r="H100" s="116">
        <f>IF(($C$7=A100),SUM($D$16:D100)/$C$7,0)</f>
        <v>0</v>
      </c>
      <c r="I100" s="116">
        <f>IF(($C$7=A100),SUM($D$16:D100),0)</f>
        <v>0</v>
      </c>
    </row>
    <row r="101" spans="1:9" ht="15">
      <c r="A101" s="18">
        <f t="shared" si="9"/>
        <v>86</v>
      </c>
      <c r="B101" s="19">
        <f t="shared" si="10"/>
        <v>0.6290239083219744</v>
      </c>
      <c r="C101" s="69">
        <f t="shared" si="11"/>
        <v>-29098.25</v>
      </c>
      <c r="D101" s="20">
        <v>0.1164</v>
      </c>
      <c r="E101" s="21">
        <f t="shared" si="7"/>
        <v>0.07321838292867783</v>
      </c>
      <c r="F101" s="126">
        <f t="shared" si="8"/>
        <v>0.5558055253932965</v>
      </c>
      <c r="G101" s="131">
        <f>SUM($F$16:F101)</f>
        <v>8120.197203441502</v>
      </c>
      <c r="H101" s="116">
        <f>IF(($C$7=A101),SUM($D$16:D101)/$C$7,0)</f>
        <v>0</v>
      </c>
      <c r="I101" s="116">
        <f>IF(($C$7=A101),SUM($D$16:D101),0)</f>
        <v>0</v>
      </c>
    </row>
    <row r="102" spans="1:9" ht="15">
      <c r="A102" s="18">
        <f t="shared" si="9"/>
        <v>87</v>
      </c>
      <c r="B102" s="19">
        <f t="shared" si="10"/>
        <v>0.5558055253932965</v>
      </c>
      <c r="C102" s="69">
        <f t="shared" si="11"/>
        <v>-29463.5</v>
      </c>
      <c r="D102" s="20">
        <v>-0.0571</v>
      </c>
      <c r="E102" s="21">
        <f t="shared" si="7"/>
        <v>-0.03173649549995723</v>
      </c>
      <c r="F102" s="126">
        <f t="shared" si="8"/>
        <v>0.5875420208932538</v>
      </c>
      <c r="G102" s="131">
        <f>SUM($F$16:F102)</f>
        <v>8120.784745462395</v>
      </c>
      <c r="H102" s="116">
        <f>IF(($C$7=A102),SUM($D$16:D102)/$C$7,0)</f>
        <v>0</v>
      </c>
      <c r="I102" s="116">
        <f>IF(($C$7=A102),SUM($D$16:D102),0)</f>
        <v>0</v>
      </c>
    </row>
    <row r="103" spans="1:9" ht="15">
      <c r="A103" s="18">
        <f t="shared" si="9"/>
        <v>88</v>
      </c>
      <c r="B103" s="19">
        <f t="shared" si="10"/>
        <v>0.5875420208932538</v>
      </c>
      <c r="C103" s="69">
        <f t="shared" si="11"/>
        <v>-29828.75</v>
      </c>
      <c r="D103" s="20">
        <v>0.0235</v>
      </c>
      <c r="E103" s="21">
        <f t="shared" si="7"/>
        <v>0.013807237490991464</v>
      </c>
      <c r="F103" s="126">
        <f t="shared" si="8"/>
        <v>0.5737347834022624</v>
      </c>
      <c r="G103" s="131">
        <f>SUM($F$16:F103)</f>
        <v>8121.358480245797</v>
      </c>
      <c r="H103" s="116">
        <f>IF(($C$7=A103),SUM($D$16:D103)/$C$7,0)</f>
        <v>0</v>
      </c>
      <c r="I103" s="116">
        <f>IF(($C$7=A103),SUM($D$16:D103),0)</f>
        <v>0</v>
      </c>
    </row>
    <row r="104" spans="1:9" ht="15">
      <c r="A104" s="18">
        <f t="shared" si="9"/>
        <v>89</v>
      </c>
      <c r="B104" s="19">
        <f t="shared" si="10"/>
        <v>0.5737347834022624</v>
      </c>
      <c r="C104" s="69">
        <f t="shared" si="11"/>
        <v>-30194</v>
      </c>
      <c r="D104" s="20">
        <v>-0.0995</v>
      </c>
      <c r="E104" s="21">
        <f t="shared" si="7"/>
        <v>-0.05708661094852511</v>
      </c>
      <c r="F104" s="126">
        <f t="shared" si="8"/>
        <v>0.6308213943507874</v>
      </c>
      <c r="G104" s="131">
        <f>SUM($F$16:F104)</f>
        <v>8121.989301640148</v>
      </c>
      <c r="H104" s="116">
        <f>IF(($C$7=A104),SUM($D$16:D104)/$C$7,0)</f>
        <v>0</v>
      </c>
      <c r="I104" s="116">
        <f>IF(($C$7=A104),SUM($D$16:D104),0)</f>
        <v>0</v>
      </c>
    </row>
    <row r="105" spans="1:9" ht="15">
      <c r="A105" s="18">
        <f t="shared" si="9"/>
        <v>90</v>
      </c>
      <c r="B105" s="19">
        <f t="shared" si="10"/>
        <v>0.6308213943507874</v>
      </c>
      <c r="C105" s="69">
        <f t="shared" si="11"/>
        <v>-30559.25</v>
      </c>
      <c r="D105" s="20">
        <v>0.1329</v>
      </c>
      <c r="E105" s="21">
        <f t="shared" si="7"/>
        <v>0.08383616330921964</v>
      </c>
      <c r="F105" s="126">
        <f t="shared" si="8"/>
        <v>0.5469852310415678</v>
      </c>
      <c r="G105" s="131">
        <f>SUM($F$16:F105)</f>
        <v>8122.53628687119</v>
      </c>
      <c r="H105" s="116">
        <f>IF(($C$7=A105),SUM($D$16:D105)/$C$7,0)</f>
        <v>0</v>
      </c>
      <c r="I105" s="116">
        <f>IF(($C$7=A105),SUM($D$16:D105),0)</f>
        <v>0</v>
      </c>
    </row>
    <row r="106" spans="1:9" ht="15">
      <c r="A106" s="18">
        <f t="shared" si="9"/>
        <v>91</v>
      </c>
      <c r="B106" s="19">
        <f t="shared" si="10"/>
        <v>0.5469852310415678</v>
      </c>
      <c r="C106" s="69">
        <f t="shared" si="11"/>
        <v>-30924.5</v>
      </c>
      <c r="D106" s="20">
        <v>0.1379</v>
      </c>
      <c r="E106" s="21">
        <f t="shared" si="7"/>
        <v>0.0754292633606322</v>
      </c>
      <c r="F106" s="126">
        <f t="shared" si="8"/>
        <v>0.4715559676809356</v>
      </c>
      <c r="G106" s="131">
        <f>SUM($F$16:F106)</f>
        <v>8123.007842838871</v>
      </c>
      <c r="H106" s="116">
        <f>IF(($C$7=A106),SUM($D$16:D106)/$C$7,0)</f>
        <v>0</v>
      </c>
      <c r="I106" s="116">
        <f>IF(($C$7=A106),SUM($D$16:D106),0)</f>
        <v>0</v>
      </c>
    </row>
    <row r="107" spans="1:9" ht="15">
      <c r="A107" s="18">
        <f t="shared" si="9"/>
        <v>92</v>
      </c>
      <c r="B107" s="19">
        <f t="shared" si="10"/>
        <v>0.4715559676809356</v>
      </c>
      <c r="C107" s="69">
        <f t="shared" si="11"/>
        <v>-31289.75</v>
      </c>
      <c r="D107" s="20">
        <v>0.2012</v>
      </c>
      <c r="E107" s="21">
        <f t="shared" si="7"/>
        <v>0.09487706069740424</v>
      </c>
      <c r="F107" s="126">
        <f t="shared" si="8"/>
        <v>0.37667890698353135</v>
      </c>
      <c r="G107" s="131">
        <f>SUM($F$16:F107)</f>
        <v>8123.384521745854</v>
      </c>
      <c r="H107" s="116">
        <f>IF(($C$7=A107),SUM($D$16:D107)/$C$7,0)</f>
        <v>0</v>
      </c>
      <c r="I107" s="116">
        <f>IF(($C$7=A107),SUM($D$16:D107),0)</f>
        <v>0</v>
      </c>
    </row>
    <row r="108" spans="1:9" ht="15">
      <c r="A108" s="18">
        <f t="shared" si="9"/>
        <v>93</v>
      </c>
      <c r="B108" s="19">
        <f t="shared" si="10"/>
        <v>0.37667890698353135</v>
      </c>
      <c r="C108" s="69">
        <f t="shared" si="11"/>
        <v>-31655</v>
      </c>
      <c r="D108" s="20">
        <v>0.0119</v>
      </c>
      <c r="E108" s="21">
        <f t="shared" si="7"/>
        <v>0.004482478993104023</v>
      </c>
      <c r="F108" s="126">
        <f t="shared" si="8"/>
        <v>0.37219642799042735</v>
      </c>
      <c r="G108" s="131">
        <f>SUM($F$16:F108)</f>
        <v>8123.756718173844</v>
      </c>
      <c r="H108" s="116">
        <f>IF(($C$7=A108),SUM($D$16:D108)/$C$7,0)</f>
        <v>0</v>
      </c>
      <c r="I108" s="116">
        <f>IF(($C$7=A108),SUM($D$16:D108),0)</f>
        <v>0</v>
      </c>
    </row>
    <row r="109" spans="1:9" ht="15">
      <c r="A109" s="18">
        <f t="shared" si="9"/>
        <v>94</v>
      </c>
      <c r="B109" s="19">
        <f t="shared" si="10"/>
        <v>0.37219642799042735</v>
      </c>
      <c r="C109" s="69">
        <f t="shared" si="11"/>
        <v>-32020.25</v>
      </c>
      <c r="D109" s="20">
        <v>0.0637</v>
      </c>
      <c r="E109" s="21">
        <f t="shared" si="7"/>
        <v>0.023708912462990225</v>
      </c>
      <c r="F109" s="126">
        <f t="shared" si="8"/>
        <v>0.3484875155274371</v>
      </c>
      <c r="G109" s="131">
        <f>SUM($F$16:F109)</f>
        <v>8124.105205689371</v>
      </c>
      <c r="H109" s="116">
        <f>IF(($C$7=A109),SUM($D$16:D109)/$C$7,0)</f>
        <v>0</v>
      </c>
      <c r="I109" s="116">
        <f>IF(($C$7=A109),SUM($D$16:D109),0)</f>
        <v>0</v>
      </c>
    </row>
    <row r="110" spans="1:9" ht="15">
      <c r="A110" s="18">
        <f t="shared" si="9"/>
        <v>95</v>
      </c>
      <c r="B110" s="19">
        <f t="shared" si="10"/>
        <v>0.3484875155274371</v>
      </c>
      <c r="C110" s="69">
        <f t="shared" si="11"/>
        <v>-32385.5</v>
      </c>
      <c r="D110" s="20">
        <v>0.0753</v>
      </c>
      <c r="E110" s="21">
        <f t="shared" si="7"/>
        <v>0.026241109919216018</v>
      </c>
      <c r="F110" s="126">
        <f t="shared" si="8"/>
        <v>0.3222464056082211</v>
      </c>
      <c r="G110" s="131">
        <f>SUM($F$16:F110)</f>
        <v>8124.427452094979</v>
      </c>
      <c r="H110" s="116">
        <f>IF(($C$7=A110),SUM($D$16:D110)/$C$7,0)</f>
        <v>0</v>
      </c>
      <c r="I110" s="116">
        <f>IF(($C$7=A110),SUM($D$16:D110),0)</f>
        <v>0</v>
      </c>
    </row>
    <row r="111" spans="1:9" ht="15">
      <c r="A111" s="18">
        <f t="shared" si="9"/>
        <v>96</v>
      </c>
      <c r="B111" s="19">
        <f t="shared" si="10"/>
        <v>0.3222464056082211</v>
      </c>
      <c r="C111" s="69">
        <f t="shared" si="11"/>
        <v>-32750.75</v>
      </c>
      <c r="D111" s="20">
        <v>0.071</v>
      </c>
      <c r="E111" s="21">
        <f t="shared" si="7"/>
        <v>0.022879494798183696</v>
      </c>
      <c r="F111" s="126">
        <f t="shared" si="8"/>
        <v>0.2993669108100374</v>
      </c>
      <c r="G111" s="131">
        <f>SUM($F$16:F111)</f>
        <v>8124.726819005789</v>
      </c>
      <c r="H111" s="116">
        <f>IF(($C$7=A111),SUM($D$16:D111)/$C$7,0)</f>
        <v>0</v>
      </c>
      <c r="I111" s="116">
        <f>IF(($C$7=A111),SUM($D$16:D111),0)</f>
        <v>0</v>
      </c>
    </row>
    <row r="112" spans="1:9" ht="15">
      <c r="A112" s="18">
        <f t="shared" si="9"/>
        <v>97</v>
      </c>
      <c r="B112" s="19">
        <f t="shared" si="10"/>
        <v>0.2993669108100374</v>
      </c>
      <c r="C112" s="69">
        <f t="shared" si="11"/>
        <v>-33116</v>
      </c>
      <c r="D112" s="20">
        <v>0.003</v>
      </c>
      <c r="E112" s="21">
        <f aca="true" t="shared" si="12" ref="E112:E143">B112*D112</f>
        <v>0.0008981007324301122</v>
      </c>
      <c r="F112" s="126">
        <f aca="true" t="shared" si="13" ref="F112:F143">B112-E112</f>
        <v>0.2984688100776073</v>
      </c>
      <c r="G112" s="131">
        <f>SUM($F$16:F112)</f>
        <v>8125.025287815867</v>
      </c>
      <c r="H112" s="116">
        <f>IF(($C$7=A112),SUM($D$16:D112)/$C$7,0)</f>
        <v>0</v>
      </c>
      <c r="I112" s="116">
        <f>IF(($C$7=A112),SUM($D$16:D112),0)</f>
        <v>0</v>
      </c>
    </row>
    <row r="113" spans="1:9" ht="15">
      <c r="A113" s="18">
        <f t="shared" si="9"/>
        <v>98</v>
      </c>
      <c r="B113" s="19">
        <f t="shared" si="10"/>
        <v>0.2984688100776073</v>
      </c>
      <c r="C113" s="69">
        <f t="shared" si="11"/>
        <v>-33481.25</v>
      </c>
      <c r="D113" s="20">
        <v>-0.023</v>
      </c>
      <c r="E113" s="21">
        <f t="shared" si="12"/>
        <v>-0.006864782631784967</v>
      </c>
      <c r="F113" s="126">
        <f t="shared" si="13"/>
        <v>0.30533359270939225</v>
      </c>
      <c r="G113" s="131">
        <f>SUM($F$16:F113)</f>
        <v>8125.330621408577</v>
      </c>
      <c r="H113" s="116">
        <f>IF(($C$7=A113),SUM($D$16:D113)/$C$7,0)</f>
        <v>0</v>
      </c>
      <c r="I113" s="116">
        <f>IF(($C$7=A113),SUM($D$16:D113),0)</f>
        <v>0</v>
      </c>
    </row>
    <row r="114" spans="1:9" ht="15">
      <c r="A114" s="18">
        <f t="shared" si="9"/>
        <v>99</v>
      </c>
      <c r="B114" s="19">
        <f t="shared" si="10"/>
        <v>0.30533359270939225</v>
      </c>
      <c r="C114" s="69">
        <f t="shared" si="11"/>
        <v>-33846.5</v>
      </c>
      <c r="D114" s="20">
        <v>-0.005</v>
      </c>
      <c r="E114" s="21">
        <f t="shared" si="12"/>
        <v>-0.0015266679635469614</v>
      </c>
      <c r="F114" s="126">
        <f t="shared" si="13"/>
        <v>0.3068602606729392</v>
      </c>
      <c r="G114" s="131">
        <f>SUM($F$16:F114)</f>
        <v>8125.63748166925</v>
      </c>
      <c r="H114" s="116">
        <f>IF(($C$7=A114),SUM($D$16:D114)/$C$7,0)</f>
        <v>0</v>
      </c>
      <c r="I114" s="116">
        <f>IF(($C$7=A114),SUM($D$16:D114),0)</f>
        <v>0</v>
      </c>
    </row>
    <row r="115" spans="1:9" ht="15">
      <c r="A115" s="18">
        <f t="shared" si="9"/>
        <v>100</v>
      </c>
      <c r="B115" s="19">
        <f t="shared" si="10"/>
        <v>0.3068602606729392</v>
      </c>
      <c r="C115" s="69">
        <f t="shared" si="11"/>
        <v>-34211.75</v>
      </c>
      <c r="D115" s="20">
        <v>-0.111</v>
      </c>
      <c r="E115" s="21">
        <f t="shared" si="12"/>
        <v>-0.03406148893469625</v>
      </c>
      <c r="F115" s="126">
        <f t="shared" si="13"/>
        <v>0.34092174960763544</v>
      </c>
      <c r="G115" s="131">
        <f>SUM($F$16:F115)</f>
        <v>8125.978403418857</v>
      </c>
      <c r="H115" s="116">
        <f>IF(($C$7=A115),SUM($D$16:D115)/$C$7,0)</f>
        <v>0</v>
      </c>
      <c r="I115" s="116">
        <f>IF(($C$7=A115),SUM($D$16:D115),0)</f>
        <v>0</v>
      </c>
    </row>
    <row r="116" spans="1:9" ht="15">
      <c r="A116" s="18">
        <f t="shared" si="9"/>
        <v>101</v>
      </c>
      <c r="B116" s="19">
        <f t="shared" si="10"/>
        <v>0.34092174960763544</v>
      </c>
      <c r="C116" s="69">
        <f t="shared" si="11"/>
        <v>-34577</v>
      </c>
      <c r="D116" s="20">
        <v>0.11</v>
      </c>
      <c r="E116" s="21">
        <f t="shared" si="12"/>
        <v>0.0375013924568399</v>
      </c>
      <c r="F116" s="126">
        <f t="shared" si="13"/>
        <v>0.3034203571507955</v>
      </c>
      <c r="G116" s="131">
        <f>SUM($F$16:F116)</f>
        <v>8126.2818237760075</v>
      </c>
      <c r="H116" s="116">
        <f>IF(($C$7=A116),SUM($D$16:D116)/$C$7,0)</f>
        <v>0</v>
      </c>
      <c r="I116" s="116">
        <f>IF(($C$7=A116),SUM($D$16:D116),0)</f>
        <v>0</v>
      </c>
    </row>
    <row r="117" spans="1:9" ht="15">
      <c r="A117" s="18">
        <f t="shared" si="9"/>
        <v>102</v>
      </c>
      <c r="B117" s="19">
        <f t="shared" si="10"/>
        <v>0.3034203571507955</v>
      </c>
      <c r="C117" s="69">
        <f t="shared" si="11"/>
        <v>-34942.25</v>
      </c>
      <c r="D117" s="20">
        <v>-0.016</v>
      </c>
      <c r="E117" s="21">
        <f t="shared" si="12"/>
        <v>-0.0048547257144127285</v>
      </c>
      <c r="F117" s="126">
        <f t="shared" si="13"/>
        <v>0.30827508286520827</v>
      </c>
      <c r="G117" s="131">
        <f>SUM($F$16:F117)</f>
        <v>8126.590098858873</v>
      </c>
      <c r="H117" s="116">
        <f>IF(($C$7=A117),SUM($D$16:D117)/$C$7,0)</f>
        <v>0</v>
      </c>
      <c r="I117" s="116">
        <f>IF(($C$7=A117),SUM($D$16:D117),0)</f>
        <v>0</v>
      </c>
    </row>
    <row r="118" spans="1:9" ht="15">
      <c r="A118" s="18">
        <f t="shared" si="9"/>
        <v>103</v>
      </c>
      <c r="B118" s="19">
        <f t="shared" si="10"/>
        <v>0.30827508286520827</v>
      </c>
      <c r="C118" s="69">
        <f t="shared" si="11"/>
        <v>-35307.5</v>
      </c>
      <c r="D118" s="20">
        <v>-0.047</v>
      </c>
      <c r="E118" s="21">
        <f t="shared" si="12"/>
        <v>-0.014488928894664788</v>
      </c>
      <c r="F118" s="126">
        <f t="shared" si="13"/>
        <v>0.32276401175987307</v>
      </c>
      <c r="G118" s="131">
        <f>SUM($F$16:F118)</f>
        <v>8126.912862870633</v>
      </c>
      <c r="H118" s="116">
        <f>IF(($C$7=A118),SUM($D$16:D118)/$C$7,0)</f>
        <v>0</v>
      </c>
      <c r="I118" s="116">
        <f>IF(($C$7=A118),SUM($D$16:D118),0)</f>
        <v>0</v>
      </c>
    </row>
    <row r="119" spans="1:9" ht="15">
      <c r="A119" s="18">
        <f t="shared" si="9"/>
        <v>104</v>
      </c>
      <c r="B119" s="19">
        <f t="shared" si="10"/>
        <v>0.32276401175987307</v>
      </c>
      <c r="C119" s="69">
        <f t="shared" si="11"/>
        <v>-35672.75</v>
      </c>
      <c r="D119" s="20">
        <v>-0.024</v>
      </c>
      <c r="E119" s="21">
        <f t="shared" si="12"/>
        <v>-0.007746336282236954</v>
      </c>
      <c r="F119" s="126">
        <f t="shared" si="13"/>
        <v>0.33051034804211005</v>
      </c>
      <c r="G119" s="131">
        <f>SUM($F$16:F119)</f>
        <v>8127.2433732186755</v>
      </c>
      <c r="H119" s="116">
        <f>IF(($C$7=A119),SUM($D$16:D119)/$C$7,0)</f>
        <v>0</v>
      </c>
      <c r="I119" s="116">
        <f>IF(($C$7=A119),SUM($D$16:D119),0)</f>
        <v>0</v>
      </c>
    </row>
    <row r="120" spans="1:9" ht="15">
      <c r="A120" s="18">
        <f t="shared" si="9"/>
        <v>105</v>
      </c>
      <c r="B120" s="19">
        <f t="shared" si="10"/>
        <v>0.33051034804211005</v>
      </c>
      <c r="C120" s="69">
        <f t="shared" si="11"/>
        <v>-36038</v>
      </c>
      <c r="D120" s="20">
        <v>0.037</v>
      </c>
      <c r="E120" s="21">
        <f t="shared" si="12"/>
        <v>0.012228882877558071</v>
      </c>
      <c r="F120" s="126">
        <f t="shared" si="13"/>
        <v>0.31828146516455197</v>
      </c>
      <c r="G120" s="131">
        <f>SUM($F$16:F120)</f>
        <v>8127.56165468384</v>
      </c>
      <c r="H120" s="116">
        <f>IF(($C$7=A120),SUM($D$16:D120)/$C$7,0)</f>
        <v>0.06321047619047618</v>
      </c>
      <c r="I120" s="116">
        <f>IF(($C$7=A120),SUM($D$16:D120),0)</f>
        <v>6.637099999999999</v>
      </c>
    </row>
    <row r="121" spans="1:9" ht="15">
      <c r="A121" s="18">
        <f t="shared" si="9"/>
        <v>106</v>
      </c>
      <c r="B121" s="19">
        <f t="shared" si="10"/>
        <v>0.31828146516455197</v>
      </c>
      <c r="C121" s="69">
        <f t="shared" si="11"/>
        <v>-36403.25</v>
      </c>
      <c r="D121" s="20">
        <v>0.006</v>
      </c>
      <c r="E121" s="21">
        <f t="shared" si="12"/>
        <v>0.0019096887909873118</v>
      </c>
      <c r="F121" s="126">
        <f t="shared" si="13"/>
        <v>0.3163717763735647</v>
      </c>
      <c r="G121" s="131">
        <f>SUM($F$16:F121)</f>
        <v>8127.878026460214</v>
      </c>
      <c r="H121" s="116">
        <f>IF(($C$7=A121),SUM($D$16:D121)/$C$7,0)</f>
        <v>0</v>
      </c>
      <c r="I121" s="116">
        <f>IF(($C$7=A121),SUM($D$16:D121),0)</f>
        <v>0</v>
      </c>
    </row>
    <row r="122" spans="1:9" ht="15">
      <c r="A122" s="18">
        <f t="shared" si="9"/>
        <v>107</v>
      </c>
      <c r="B122" s="19">
        <f t="shared" si="10"/>
        <v>0.3163717763735647</v>
      </c>
      <c r="C122" s="69">
        <f t="shared" si="11"/>
        <v>-36768.5</v>
      </c>
      <c r="D122" s="20">
        <v>0.035</v>
      </c>
      <c r="E122" s="21">
        <f t="shared" si="12"/>
        <v>0.011073012173074765</v>
      </c>
      <c r="F122" s="126">
        <f t="shared" si="13"/>
        <v>0.3052987642004899</v>
      </c>
      <c r="G122" s="131">
        <f>SUM($F$16:F122)</f>
        <v>8128.183325224414</v>
      </c>
      <c r="H122" s="116">
        <f>IF(($C$7=A122),SUM($D$16:D122)/$C$7,0)</f>
        <v>0</v>
      </c>
      <c r="I122" s="116">
        <f>IF(($C$7=A122),SUM($D$16:D122),0)</f>
        <v>0</v>
      </c>
    </row>
    <row r="123" spans="1:9" ht="15">
      <c r="A123" s="18">
        <f t="shared" si="9"/>
        <v>108</v>
      </c>
      <c r="B123" s="19">
        <f t="shared" si="10"/>
        <v>0.3052987642004899</v>
      </c>
      <c r="C123" s="69">
        <f t="shared" si="11"/>
        <v>-37133.75</v>
      </c>
      <c r="D123" s="20">
        <v>-0.002</v>
      </c>
      <c r="E123" s="21">
        <f t="shared" si="12"/>
        <v>-0.0006105975284009798</v>
      </c>
      <c r="F123" s="126">
        <f t="shared" si="13"/>
        <v>0.3059093617288909</v>
      </c>
      <c r="G123" s="131">
        <f>SUM($F$16:F123)</f>
        <v>8128.489234586143</v>
      </c>
      <c r="H123" s="116">
        <f>IF(($C$7=A123),SUM($D$16:D123)/$C$7,0)</f>
        <v>0</v>
      </c>
      <c r="I123" s="116">
        <f>IF(($C$7=A123),SUM($D$16:D123),0)</f>
        <v>0</v>
      </c>
    </row>
    <row r="124" spans="1:9" ht="15">
      <c r="A124" s="18">
        <f t="shared" si="9"/>
        <v>109</v>
      </c>
      <c r="B124" s="19">
        <f t="shared" si="10"/>
        <v>0.3059093617288909</v>
      </c>
      <c r="C124" s="69">
        <f t="shared" si="11"/>
        <v>-37499</v>
      </c>
      <c r="D124" s="20">
        <v>-0.01</v>
      </c>
      <c r="E124" s="21">
        <f t="shared" si="12"/>
        <v>-0.003059093617288909</v>
      </c>
      <c r="F124" s="126">
        <f t="shared" si="13"/>
        <v>0.3089684553461798</v>
      </c>
      <c r="G124" s="131">
        <f>SUM($F$16:F124)</f>
        <v>8128.798203041489</v>
      </c>
      <c r="H124" s="116">
        <f>IF(($C$7=A124),SUM($D$16:D124)/$C$7,0)</f>
        <v>0</v>
      </c>
      <c r="I124" s="116">
        <f>IF(($C$7=A124),SUM($D$16:D124),0)</f>
        <v>0</v>
      </c>
    </row>
    <row r="125" spans="1:9" ht="15">
      <c r="A125" s="18">
        <f t="shared" si="9"/>
        <v>110</v>
      </c>
      <c r="B125" s="19">
        <f t="shared" si="10"/>
        <v>0.3089684553461798</v>
      </c>
      <c r="C125" s="69">
        <f t="shared" si="11"/>
        <v>-37864.25</v>
      </c>
      <c r="D125" s="20">
        <v>0.02</v>
      </c>
      <c r="E125" s="21">
        <f t="shared" si="12"/>
        <v>0.0061793691069235955</v>
      </c>
      <c r="F125" s="126">
        <f t="shared" si="13"/>
        <v>0.3027890862392562</v>
      </c>
      <c r="G125" s="131">
        <f>SUM($F$16:F125)</f>
        <v>8129.100992127728</v>
      </c>
      <c r="H125" s="116">
        <f>IF(($C$7=A125),SUM($D$16:D125)/$C$7,0)</f>
        <v>0</v>
      </c>
      <c r="I125" s="116">
        <f>IF(($C$7=A125),SUM($D$16:D125),0)</f>
        <v>0</v>
      </c>
    </row>
    <row r="126" spans="1:9" ht="15">
      <c r="A126" s="18">
        <f t="shared" si="9"/>
        <v>111</v>
      </c>
      <c r="B126" s="19">
        <f t="shared" si="10"/>
        <v>0.3027890862392562</v>
      </c>
      <c r="C126" s="69">
        <f t="shared" si="11"/>
        <v>-38229.5</v>
      </c>
      <c r="D126" s="20">
        <v>0.02</v>
      </c>
      <c r="E126" s="21">
        <f t="shared" si="12"/>
        <v>0.006055781724785124</v>
      </c>
      <c r="F126" s="126">
        <f t="shared" si="13"/>
        <v>0.2967333045144711</v>
      </c>
      <c r="G126" s="131">
        <f>SUM($F$16:F126)</f>
        <v>8129.397725432243</v>
      </c>
      <c r="H126" s="116">
        <f>IF(($C$7=A126),SUM($D$16:D126)/$C$7,0)</f>
        <v>0</v>
      </c>
      <c r="I126" s="116">
        <f>IF(($C$7=A126),SUM($D$16:D126),0)</f>
        <v>0</v>
      </c>
    </row>
    <row r="127" spans="1:9" ht="15">
      <c r="A127" s="18">
        <f t="shared" si="9"/>
        <v>112</v>
      </c>
      <c r="B127" s="19">
        <f t="shared" si="10"/>
        <v>0.2967333045144711</v>
      </c>
      <c r="C127" s="69">
        <f t="shared" si="11"/>
        <v>-38594.75</v>
      </c>
      <c r="D127" s="20">
        <v>0.02</v>
      </c>
      <c r="E127" s="21">
        <f t="shared" si="12"/>
        <v>0.0059346660902894225</v>
      </c>
      <c r="F127" s="126">
        <f t="shared" si="13"/>
        <v>0.2907986384241817</v>
      </c>
      <c r="G127" s="131">
        <f>SUM($F$16:F127)</f>
        <v>8129.688524070667</v>
      </c>
      <c r="H127" s="116">
        <f>IF(($C$7=A127),SUM($D$16:D127)/$C$7,0)</f>
        <v>0</v>
      </c>
      <c r="I127" s="116">
        <f>IF(($C$7=A127),SUM($D$16:D127),0)</f>
        <v>0</v>
      </c>
    </row>
    <row r="128" spans="1:9" ht="15">
      <c r="A128" s="18">
        <f t="shared" si="9"/>
        <v>113</v>
      </c>
      <c r="B128" s="19">
        <f t="shared" si="10"/>
        <v>0.2907986384241817</v>
      </c>
      <c r="C128" s="69">
        <f t="shared" si="11"/>
        <v>-38960</v>
      </c>
      <c r="D128" s="20">
        <v>-0.111</v>
      </c>
      <c r="E128" s="21">
        <f t="shared" si="12"/>
        <v>-0.03227864886508417</v>
      </c>
      <c r="F128" s="126">
        <f t="shared" si="13"/>
        <v>0.3230772872892659</v>
      </c>
      <c r="G128" s="131">
        <f>SUM($F$16:F128)</f>
        <v>8130.011601357956</v>
      </c>
      <c r="H128" s="116">
        <f>IF(($C$7=A128),SUM($D$16:D128)/$C$7,0)</f>
        <v>0</v>
      </c>
      <c r="I128" s="116">
        <f>IF(($C$7=A128),SUM($D$16:D128),0)</f>
        <v>0</v>
      </c>
    </row>
    <row r="129" spans="1:9" ht="15">
      <c r="A129" s="18">
        <f t="shared" si="9"/>
        <v>114</v>
      </c>
      <c r="B129" s="19">
        <f t="shared" si="10"/>
        <v>0.3230772872892659</v>
      </c>
      <c r="C129" s="69">
        <f t="shared" si="11"/>
        <v>-39325.25</v>
      </c>
      <c r="D129" s="20">
        <v>0.11</v>
      </c>
      <c r="E129" s="21">
        <f t="shared" si="12"/>
        <v>0.03553850160181925</v>
      </c>
      <c r="F129" s="126">
        <f t="shared" si="13"/>
        <v>0.2875387856874466</v>
      </c>
      <c r="G129" s="131">
        <f>SUM($F$16:F129)</f>
        <v>8130.299140143644</v>
      </c>
      <c r="H129" s="116">
        <f>IF(($C$7=A129),SUM($D$16:D129)/$C$7,0)</f>
        <v>0</v>
      </c>
      <c r="I129" s="116">
        <f>IF(($C$7=A129),SUM($D$16:D129),0)</f>
        <v>0</v>
      </c>
    </row>
    <row r="130" spans="1:9" ht="15">
      <c r="A130" s="18">
        <f t="shared" si="9"/>
        <v>115</v>
      </c>
      <c r="B130" s="19">
        <f t="shared" si="10"/>
        <v>0.2875387856874466</v>
      </c>
      <c r="C130" s="69">
        <f t="shared" si="11"/>
        <v>-39690.5</v>
      </c>
      <c r="D130" s="20">
        <v>-0.016</v>
      </c>
      <c r="E130" s="21">
        <f t="shared" si="12"/>
        <v>-0.004600620570999146</v>
      </c>
      <c r="F130" s="126">
        <f t="shared" si="13"/>
        <v>0.29213940625844576</v>
      </c>
      <c r="G130" s="131">
        <f>SUM($F$16:F130)</f>
        <v>8130.5912795499025</v>
      </c>
      <c r="H130" s="116">
        <f>IF(($C$7=A130),SUM($D$16:D130)/$C$7,0)</f>
        <v>0</v>
      </c>
      <c r="I130" s="116">
        <f>IF(($C$7=A130),SUM($D$16:D130),0)</f>
        <v>0</v>
      </c>
    </row>
    <row r="131" spans="1:9" ht="15">
      <c r="A131" s="18">
        <f t="shared" si="9"/>
        <v>116</v>
      </c>
      <c r="B131" s="19">
        <f t="shared" si="10"/>
        <v>0.29213940625844576</v>
      </c>
      <c r="C131" s="69">
        <f t="shared" si="11"/>
        <v>-40055.75</v>
      </c>
      <c r="D131" s="20">
        <v>-0.047</v>
      </c>
      <c r="E131" s="21">
        <f t="shared" si="12"/>
        <v>-0.01373055209414695</v>
      </c>
      <c r="F131" s="126">
        <f t="shared" si="13"/>
        <v>0.30586995835259273</v>
      </c>
      <c r="G131" s="131">
        <f>SUM($F$16:F131)</f>
        <v>8130.897149508255</v>
      </c>
      <c r="H131" s="116">
        <f>IF(($C$7=A131),SUM($D$16:D131)/$C$7,0)</f>
        <v>0</v>
      </c>
      <c r="I131" s="116">
        <f>IF(($C$7=A131),SUM($D$16:D131),0)</f>
        <v>0</v>
      </c>
    </row>
    <row r="132" spans="1:9" ht="15">
      <c r="A132" s="18">
        <f t="shared" si="9"/>
        <v>117</v>
      </c>
      <c r="B132" s="19">
        <f t="shared" si="10"/>
        <v>0.30586995835259273</v>
      </c>
      <c r="C132" s="69">
        <f t="shared" si="11"/>
        <v>-40421</v>
      </c>
      <c r="D132" s="20">
        <v>-0.024</v>
      </c>
      <c r="E132" s="21">
        <f t="shared" si="12"/>
        <v>-0.0073408790004622256</v>
      </c>
      <c r="F132" s="126">
        <f t="shared" si="13"/>
        <v>0.31321083735305494</v>
      </c>
      <c r="G132" s="131">
        <f>SUM($F$16:F132)</f>
        <v>8131.210360345608</v>
      </c>
      <c r="H132" s="116">
        <f>IF(($C$7=A132),SUM($D$16:D132)/$C$7,0)</f>
        <v>0</v>
      </c>
      <c r="I132" s="116">
        <f>IF(($C$7=A132),SUM($D$16:D132),0)</f>
        <v>0</v>
      </c>
    </row>
    <row r="133" spans="1:9" ht="15">
      <c r="A133" s="18">
        <f t="shared" si="9"/>
        <v>118</v>
      </c>
      <c r="B133" s="19">
        <f t="shared" si="10"/>
        <v>0.31321083735305494</v>
      </c>
      <c r="C133" s="69">
        <f t="shared" si="11"/>
        <v>-40786.25</v>
      </c>
      <c r="D133" s="20">
        <v>0.037</v>
      </c>
      <c r="E133" s="21">
        <f t="shared" si="12"/>
        <v>0.011588800982063031</v>
      </c>
      <c r="F133" s="126">
        <f t="shared" si="13"/>
        <v>0.3016220363709919</v>
      </c>
      <c r="G133" s="131">
        <f>SUM($F$16:F133)</f>
        <v>8131.511982381979</v>
      </c>
      <c r="H133" s="116">
        <f>IF(($C$7=A133),SUM($D$16:D133)/$C$7,0)</f>
        <v>0</v>
      </c>
      <c r="I133" s="116">
        <f>IF(($C$7=A133),SUM($D$16:D133),0)</f>
        <v>0</v>
      </c>
    </row>
    <row r="134" spans="1:9" ht="15">
      <c r="A134" s="18">
        <f t="shared" si="9"/>
        <v>119</v>
      </c>
      <c r="B134" s="19">
        <f t="shared" si="10"/>
        <v>0.3016220363709919</v>
      </c>
      <c r="C134" s="69">
        <f t="shared" si="11"/>
        <v>-41151.5</v>
      </c>
      <c r="D134" s="20">
        <v>0.006</v>
      </c>
      <c r="E134" s="21">
        <f t="shared" si="12"/>
        <v>0.0018097322182259513</v>
      </c>
      <c r="F134" s="126">
        <f t="shared" si="13"/>
        <v>0.29981230415276594</v>
      </c>
      <c r="G134" s="131">
        <f>SUM($F$16:F134)</f>
        <v>8131.811794686131</v>
      </c>
      <c r="H134" s="116">
        <f>IF(($C$7=A134),SUM($D$16:D134)/$C$7,0)</f>
        <v>0</v>
      </c>
      <c r="I134" s="116">
        <f>IF(($C$7=A134),SUM($D$16:D134),0)</f>
        <v>0</v>
      </c>
    </row>
    <row r="135" spans="1:9" ht="15">
      <c r="A135" s="18">
        <f t="shared" si="9"/>
        <v>120</v>
      </c>
      <c r="B135" s="19">
        <f t="shared" si="10"/>
        <v>0.29981230415276594</v>
      </c>
      <c r="C135" s="69">
        <f t="shared" si="11"/>
        <v>-41516.75</v>
      </c>
      <c r="D135" s="20">
        <v>0.035</v>
      </c>
      <c r="E135" s="21">
        <f t="shared" si="12"/>
        <v>0.010493430645346809</v>
      </c>
      <c r="F135" s="126">
        <f t="shared" si="13"/>
        <v>0.28931887350741914</v>
      </c>
      <c r="G135" s="131">
        <f>SUM($F$16:F135)</f>
        <v>8132.101113559638</v>
      </c>
      <c r="H135" s="116">
        <f>IF(($C$7=A135),SUM($D$16:D135)/$C$7,0)</f>
        <v>0</v>
      </c>
      <c r="I135" s="116">
        <f>IF(($C$7=A135),SUM($D$16:D135),0)</f>
        <v>0</v>
      </c>
    </row>
    <row r="136" spans="1:9" ht="15">
      <c r="A136" s="18">
        <f t="shared" si="9"/>
        <v>121</v>
      </c>
      <c r="B136" s="19">
        <f aca="true" t="shared" si="14" ref="B136:B146">F135</f>
        <v>0.28931887350741914</v>
      </c>
      <c r="C136" s="69">
        <f t="shared" si="11"/>
        <v>-41882</v>
      </c>
      <c r="D136" s="20">
        <v>-0.002</v>
      </c>
      <c r="E136" s="21">
        <f t="shared" si="12"/>
        <v>-0.0005786377470148383</v>
      </c>
      <c r="F136" s="126">
        <f t="shared" si="13"/>
        <v>0.28989751125443397</v>
      </c>
      <c r="G136" s="131">
        <f>SUM($F$16:F136)</f>
        <v>8132.391011070893</v>
      </c>
      <c r="H136" s="116">
        <f>IF(($C$7=A136),SUM($D$16:D136)/$C$7,0)</f>
        <v>0</v>
      </c>
      <c r="I136" s="116">
        <f>IF(($C$7=A136),SUM($D$16:D136),0)</f>
        <v>0</v>
      </c>
    </row>
    <row r="137" spans="1:9" ht="15">
      <c r="A137" s="18">
        <f t="shared" si="9"/>
        <v>122</v>
      </c>
      <c r="B137" s="19">
        <f t="shared" si="14"/>
        <v>0.28989751125443397</v>
      </c>
      <c r="C137" s="69">
        <f t="shared" si="11"/>
        <v>-42247.25</v>
      </c>
      <c r="D137" s="20">
        <v>-0.01</v>
      </c>
      <c r="E137" s="21">
        <f t="shared" si="12"/>
        <v>-0.0028989751125443395</v>
      </c>
      <c r="F137" s="126">
        <f t="shared" si="13"/>
        <v>0.2927964863669783</v>
      </c>
      <c r="G137" s="131">
        <f>SUM($F$16:F137)</f>
        <v>8132.68380755726</v>
      </c>
      <c r="H137" s="116">
        <f>IF(($C$7=A137),SUM($D$16:D137)/$C$7,0)</f>
        <v>0</v>
      </c>
      <c r="I137" s="116">
        <f>IF(($C$7=A137),SUM($D$16:D137),0)</f>
        <v>0</v>
      </c>
    </row>
    <row r="138" spans="1:9" ht="15">
      <c r="A138" s="18">
        <f t="shared" si="9"/>
        <v>123</v>
      </c>
      <c r="B138" s="19">
        <f t="shared" si="14"/>
        <v>0.2927964863669783</v>
      </c>
      <c r="C138" s="69">
        <f t="shared" si="11"/>
        <v>-42612.5</v>
      </c>
      <c r="D138" s="20">
        <v>0.02</v>
      </c>
      <c r="E138" s="21">
        <f t="shared" si="12"/>
        <v>0.005855929727339566</v>
      </c>
      <c r="F138" s="126">
        <f t="shared" si="13"/>
        <v>0.28694055663963874</v>
      </c>
      <c r="G138" s="131">
        <f>SUM($F$16:F138)</f>
        <v>8132.970748113899</v>
      </c>
      <c r="H138" s="116">
        <f>IF(($C$7=A138),SUM($D$16:D138)/$C$7,0)</f>
        <v>0</v>
      </c>
      <c r="I138" s="116">
        <f>IF(($C$7=A138),SUM($D$16:D138),0)</f>
        <v>0</v>
      </c>
    </row>
    <row r="139" spans="1:9" ht="15">
      <c r="A139" s="18">
        <f t="shared" si="9"/>
        <v>124</v>
      </c>
      <c r="B139" s="19">
        <f t="shared" si="14"/>
        <v>0.28694055663963874</v>
      </c>
      <c r="C139" s="69">
        <f t="shared" si="11"/>
        <v>-42977.75</v>
      </c>
      <c r="D139" s="20">
        <v>0.02</v>
      </c>
      <c r="E139" s="21">
        <f t="shared" si="12"/>
        <v>0.005738811132792775</v>
      </c>
      <c r="F139" s="126">
        <f t="shared" si="13"/>
        <v>0.28120174550684596</v>
      </c>
      <c r="G139" s="131">
        <f>SUM($F$16:F139)</f>
        <v>8133.2519498594065</v>
      </c>
      <c r="H139" s="116">
        <f>IF(($C$7=A139),SUM($D$16:D139)/$C$7,0)</f>
        <v>0</v>
      </c>
      <c r="I139" s="116">
        <f>IF(($C$7=A139),SUM($D$16:D139),0)</f>
        <v>0</v>
      </c>
    </row>
    <row r="140" spans="1:9" ht="15">
      <c r="A140" s="18">
        <f t="shared" si="9"/>
        <v>125</v>
      </c>
      <c r="B140" s="19">
        <f t="shared" si="14"/>
        <v>0.28120174550684596</v>
      </c>
      <c r="C140" s="69">
        <f t="shared" si="11"/>
        <v>-43343</v>
      </c>
      <c r="D140" s="20">
        <v>-0.111</v>
      </c>
      <c r="E140" s="21">
        <f t="shared" si="12"/>
        <v>-0.0312133937512599</v>
      </c>
      <c r="F140" s="126">
        <f t="shared" si="13"/>
        <v>0.3124151392581059</v>
      </c>
      <c r="G140" s="131">
        <f>SUM($F$16:F140)</f>
        <v>8133.564364998665</v>
      </c>
      <c r="H140" s="116">
        <f>IF(($C$7=A140),SUM($D$16:D140)/$C$7,0)</f>
        <v>0</v>
      </c>
      <c r="I140" s="116">
        <f>IF(($C$7=A140),SUM($D$16:D140),0)</f>
        <v>0</v>
      </c>
    </row>
    <row r="141" spans="1:9" ht="15">
      <c r="A141" s="18">
        <f t="shared" si="9"/>
        <v>126</v>
      </c>
      <c r="B141" s="19">
        <f t="shared" si="14"/>
        <v>0.3124151392581059</v>
      </c>
      <c r="C141" s="69">
        <f t="shared" si="11"/>
        <v>-43708.25</v>
      </c>
      <c r="D141" s="20">
        <v>0.11</v>
      </c>
      <c r="E141" s="21">
        <f t="shared" si="12"/>
        <v>0.03436566531839165</v>
      </c>
      <c r="F141" s="126">
        <f t="shared" si="13"/>
        <v>0.27804947393971424</v>
      </c>
      <c r="G141" s="131">
        <f>SUM($F$16:F141)</f>
        <v>8133.842414472605</v>
      </c>
      <c r="H141" s="116">
        <f>IF(($C$7=A141),SUM($D$16:D141)/$C$7,0)</f>
        <v>0</v>
      </c>
      <c r="I141" s="116">
        <f>IF(($C$7=A141),SUM($D$16:D141),0)</f>
        <v>0</v>
      </c>
    </row>
    <row r="142" spans="1:9" ht="15">
      <c r="A142" s="18">
        <f t="shared" si="9"/>
        <v>127</v>
      </c>
      <c r="B142" s="19">
        <f t="shared" si="14"/>
        <v>0.27804947393971424</v>
      </c>
      <c r="C142" s="69">
        <f t="shared" si="11"/>
        <v>-44073.5</v>
      </c>
      <c r="D142" s="20">
        <v>-0.016</v>
      </c>
      <c r="E142" s="21">
        <f t="shared" si="12"/>
        <v>-0.004448791583035428</v>
      </c>
      <c r="F142" s="126">
        <f t="shared" si="13"/>
        <v>0.28249826552274965</v>
      </c>
      <c r="G142" s="131">
        <f>SUM($F$16:F142)</f>
        <v>8134.124912738128</v>
      </c>
      <c r="H142" s="116">
        <f>IF(($C$7=A142),SUM($D$16:D142)/$C$7,0)</f>
        <v>0</v>
      </c>
      <c r="I142" s="116">
        <f>IF(($C$7=A142),SUM($D$16:D142),0)</f>
        <v>0</v>
      </c>
    </row>
    <row r="143" spans="1:9" ht="15">
      <c r="A143" s="18">
        <f t="shared" si="9"/>
        <v>128</v>
      </c>
      <c r="B143" s="19">
        <f t="shared" si="14"/>
        <v>0.28249826552274965</v>
      </c>
      <c r="C143" s="69">
        <f t="shared" si="11"/>
        <v>-44438.75</v>
      </c>
      <c r="D143" s="20">
        <v>-0.047</v>
      </c>
      <c r="E143" s="21">
        <f t="shared" si="12"/>
        <v>-0.013277418479569234</v>
      </c>
      <c r="F143" s="126">
        <f t="shared" si="13"/>
        <v>0.2957756840023189</v>
      </c>
      <c r="G143" s="131">
        <f>SUM($F$16:F143)</f>
        <v>8134.42068842213</v>
      </c>
      <c r="H143" s="116">
        <f>IF(($C$7=A143),SUM($D$16:D143)/$C$7,0)</f>
        <v>0</v>
      </c>
      <c r="I143" s="116">
        <f>IF(($C$7=A143),SUM($D$16:D143),0)</f>
        <v>0</v>
      </c>
    </row>
    <row r="144" spans="1:9" ht="15">
      <c r="A144" s="18">
        <f t="shared" si="9"/>
        <v>129</v>
      </c>
      <c r="B144" s="19">
        <f t="shared" si="14"/>
        <v>0.2957756840023189</v>
      </c>
      <c r="C144" s="69">
        <f t="shared" si="11"/>
        <v>-44804</v>
      </c>
      <c r="D144" s="20">
        <v>-0.024</v>
      </c>
      <c r="E144" s="21">
        <f>B144*D144</f>
        <v>-0.007098616416055654</v>
      </c>
      <c r="F144" s="126">
        <f>B144-E144</f>
        <v>0.30287430041837454</v>
      </c>
      <c r="G144" s="131">
        <f>SUM($F$16:F144)</f>
        <v>8134.723562722549</v>
      </c>
      <c r="H144" s="116">
        <f>IF(($C$7=A144),SUM($D$16:D144)/$C$7,0)</f>
        <v>0</v>
      </c>
      <c r="I144" s="116">
        <f>IF(($C$7=A144),SUM($D$16:D144),0)</f>
        <v>0</v>
      </c>
    </row>
    <row r="145" spans="1:9" ht="15">
      <c r="A145" s="18">
        <f t="shared" si="9"/>
        <v>130</v>
      </c>
      <c r="B145" s="19">
        <f t="shared" si="14"/>
        <v>0.30287430041837454</v>
      </c>
      <c r="C145" s="69">
        <f t="shared" si="11"/>
        <v>-45169.25</v>
      </c>
      <c r="D145" s="20">
        <v>0.037</v>
      </c>
      <c r="E145" s="21">
        <f>B145*D145</f>
        <v>0.011206349115479857</v>
      </c>
      <c r="F145" s="126">
        <f>B145-E145</f>
        <v>0.2916679513028947</v>
      </c>
      <c r="G145" s="131">
        <f>SUM($F$16:F145)</f>
        <v>8135.015230673852</v>
      </c>
      <c r="H145" s="116">
        <f>IF(($C$7=A145),SUM($D$16:D145)/$C$7,0)</f>
        <v>0</v>
      </c>
      <c r="I145" s="116">
        <f>IF(($C$7=A145),SUM($D$16:D145),0)</f>
        <v>0</v>
      </c>
    </row>
    <row r="146" spans="1:9" ht="15">
      <c r="A146" s="18">
        <f>A145+1</f>
        <v>131</v>
      </c>
      <c r="B146" s="19">
        <f t="shared" si="14"/>
        <v>0.2916679513028947</v>
      </c>
      <c r="C146" s="69">
        <f>C145-365.25</f>
        <v>-45534.5</v>
      </c>
      <c r="D146" s="20">
        <v>0.006</v>
      </c>
      <c r="E146" s="21">
        <f>B146*D146</f>
        <v>0.0017500077078173681</v>
      </c>
      <c r="F146" s="126">
        <f>B146-E146</f>
        <v>0.28991794359507733</v>
      </c>
      <c r="G146" s="131">
        <f>SUM($F$16:F146)</f>
        <v>8135.305148617447</v>
      </c>
      <c r="H146" s="116">
        <f>IF(($C$7=A146),SUM($D$16:D146)/$C$7,0)</f>
        <v>0</v>
      </c>
      <c r="I146" s="116">
        <f>IF(($C$7=A146),SUM($D$16:D146),0)</f>
        <v>0</v>
      </c>
    </row>
    <row r="147" ht="15">
      <c r="D147" s="20"/>
    </row>
    <row r="148" ht="15">
      <c r="D148" s="20"/>
    </row>
    <row r="149" ht="15">
      <c r="D149" s="20"/>
    </row>
    <row r="150" ht="15">
      <c r="D150" s="20"/>
    </row>
  </sheetData>
  <sheetProtection formatCells="0" formatColumns="0" formatRows="0" insertColumns="0" insertRows="0" insertHyperlinks="0" deleteColumns="0" deleteRows="0" sort="0" autoFilter="0" pivotTables="0"/>
  <mergeCells count="4">
    <mergeCell ref="A5:B5"/>
    <mergeCell ref="A6:B6"/>
    <mergeCell ref="A7:B7"/>
    <mergeCell ref="A8:B8"/>
  </mergeCells>
  <dataValidations count="3">
    <dataValidation allowBlank="1" showErrorMessage="1" prompt="&#10;" sqref="C6"/>
    <dataValidation allowBlank="1" showErrorMessage="1" promptTitle="Valor actual" sqref="C5"/>
    <dataValidation allowBlank="1" showErrorMessage="1" sqref="F9:G9 D8:D12 F10:F13 C7:C8"/>
  </dataValidations>
  <printOptions gridLines="1"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48" sqref="E48"/>
    </sheetView>
  </sheetViews>
  <sheetFormatPr defaultColWidth="11.421875" defaultRowHeight="15"/>
  <cols>
    <col min="1" max="1" width="3.8515625" style="0" bestFit="1" customWidth="1"/>
    <col min="2" max="2" width="13.57421875" style="2" customWidth="1"/>
    <col min="3" max="3" width="12.140625" style="0" customWidth="1"/>
    <col min="4" max="4" width="10.7109375" style="1" customWidth="1"/>
    <col min="5" max="5" width="12.421875" style="2" bestFit="1" customWidth="1"/>
    <col min="6" max="6" width="18.00390625" style="2" bestFit="1" customWidth="1"/>
    <col min="7" max="7" width="17.7109375" style="7" customWidth="1"/>
    <col min="8" max="8" width="23.28125" style="7" bestFit="1" customWidth="1"/>
    <col min="9" max="9" width="11.8515625" style="1" bestFit="1" customWidth="1"/>
    <col min="10" max="10" width="10.57421875" style="0" customWidth="1"/>
  </cols>
  <sheetData>
    <row r="1" spans="2:13" ht="15" customHeight="1" thickBot="1">
      <c r="B1"/>
      <c r="D1"/>
      <c r="E1" s="16"/>
      <c r="F1" s="15"/>
      <c r="G1"/>
      <c r="H1" s="27"/>
      <c r="I1" s="27"/>
      <c r="J1" s="27"/>
      <c r="K1" s="28"/>
      <c r="L1" s="29"/>
      <c r="M1" s="1"/>
    </row>
    <row r="2" spans="2:12" ht="15.75" customHeight="1" thickTop="1">
      <c r="B2"/>
      <c r="C2" s="199" t="s">
        <v>45</v>
      </c>
      <c r="D2" s="200"/>
      <c r="E2" s="201"/>
      <c r="F2" s="34">
        <f>Cálculo!D6</f>
        <v>125000</v>
      </c>
      <c r="G2" s="79"/>
      <c r="H2" s="39" t="s">
        <v>55</v>
      </c>
      <c r="I2" s="40">
        <f>C9</f>
        <v>1948</v>
      </c>
      <c r="J2" s="38"/>
      <c r="K2" s="30"/>
      <c r="L2" s="31"/>
    </row>
    <row r="3" spans="2:12" ht="15">
      <c r="B3"/>
      <c r="C3" s="202" t="s">
        <v>47</v>
      </c>
      <c r="D3" s="203"/>
      <c r="E3" s="204"/>
      <c r="F3" s="136">
        <f>SUM(I9:I118)</f>
        <v>0.10287333333333333</v>
      </c>
      <c r="G3" s="130" t="s">
        <v>80</v>
      </c>
      <c r="H3" s="132">
        <f>SUM(J9:J118)</f>
        <v>9.7617</v>
      </c>
      <c r="I3" s="133"/>
      <c r="J3" s="37"/>
      <c r="K3" s="32"/>
      <c r="L3" s="31"/>
    </row>
    <row r="4" spans="2:13" ht="15" customHeight="1">
      <c r="B4" s="1"/>
      <c r="C4" s="202" t="s">
        <v>46</v>
      </c>
      <c r="D4" s="203"/>
      <c r="E4" s="204"/>
      <c r="F4" s="35">
        <f>Cálculo!D7</f>
        <v>105</v>
      </c>
      <c r="G4" s="79" t="s">
        <v>81</v>
      </c>
      <c r="H4" s="25">
        <f>H3/F4</f>
        <v>0.09296857142857143</v>
      </c>
      <c r="I4" s="33"/>
      <c r="J4" s="33"/>
      <c r="K4" s="29"/>
      <c r="L4" s="29"/>
      <c r="M4" s="1"/>
    </row>
    <row r="5" spans="2:13" ht="15.75" customHeight="1" thickBot="1">
      <c r="B5" s="1"/>
      <c r="C5" s="196" t="s">
        <v>52</v>
      </c>
      <c r="D5" s="197"/>
      <c r="E5" s="198"/>
      <c r="F5" s="36">
        <f>F2*(1+F3)^F4</f>
        <v>3648394441.7429643</v>
      </c>
      <c r="G5" s="26"/>
      <c r="H5" s="45"/>
      <c r="I5" s="2"/>
      <c r="J5" s="2"/>
      <c r="K5" s="7"/>
      <c r="L5" s="7"/>
      <c r="M5" s="1"/>
    </row>
    <row r="6" spans="2:13" ht="15.75" customHeight="1" thickTop="1">
      <c r="B6"/>
      <c r="D6" s="71"/>
      <c r="E6" s="71"/>
      <c r="F6"/>
      <c r="G6" s="26"/>
      <c r="H6" s="44">
        <v>44</v>
      </c>
      <c r="I6" s="2"/>
      <c r="J6" s="2"/>
      <c r="K6" s="7"/>
      <c r="L6" s="7"/>
      <c r="M6" s="1"/>
    </row>
    <row r="7" spans="2:13" ht="15">
      <c r="B7"/>
      <c r="D7"/>
      <c r="E7" s="5"/>
      <c r="F7" s="24"/>
      <c r="G7" s="1"/>
      <c r="H7" s="43"/>
      <c r="I7" s="2"/>
      <c r="J7" s="2"/>
      <c r="K7" s="7"/>
      <c r="L7" s="7"/>
      <c r="M7" s="1"/>
    </row>
    <row r="8" spans="2:10" ht="15">
      <c r="B8" s="12" t="s">
        <v>49</v>
      </c>
      <c r="C8" s="10" t="s">
        <v>4</v>
      </c>
      <c r="D8" s="8" t="s">
        <v>3</v>
      </c>
      <c r="E8" s="9" t="s">
        <v>5</v>
      </c>
      <c r="F8" s="9" t="s">
        <v>50</v>
      </c>
      <c r="G8" s="13" t="s">
        <v>51</v>
      </c>
      <c r="H8" s="13" t="s">
        <v>6</v>
      </c>
      <c r="I8" s="1" t="s">
        <v>54</v>
      </c>
      <c r="J8" s="1" t="s">
        <v>53</v>
      </c>
    </row>
    <row r="9" spans="1:10" ht="15">
      <c r="A9">
        <v>0</v>
      </c>
      <c r="B9" s="6">
        <f>F2</f>
        <v>125000</v>
      </c>
      <c r="C9" s="17">
        <f>Cálculo!D5</f>
        <v>1948</v>
      </c>
      <c r="D9" s="1">
        <v>0.01</v>
      </c>
      <c r="E9" s="2">
        <f aca="true" t="shared" si="0" ref="E9:E72">B9*D9</f>
        <v>1250</v>
      </c>
      <c r="F9" s="2">
        <f>B9+E9</f>
        <v>126250</v>
      </c>
      <c r="G9" s="7">
        <f>B9</f>
        <v>125000</v>
      </c>
      <c r="H9" s="41">
        <f>G9*166.386</f>
        <v>20798250</v>
      </c>
      <c r="I9" s="1">
        <v>0.01</v>
      </c>
      <c r="J9" s="1">
        <v>0.01</v>
      </c>
    </row>
    <row r="10" spans="1:10" ht="15">
      <c r="A10">
        <v>1</v>
      </c>
      <c r="B10" s="6">
        <f>F9</f>
        <v>126250</v>
      </c>
      <c r="C10" s="17">
        <f>C9-365.25</f>
        <v>1582.75</v>
      </c>
      <c r="D10" s="1">
        <v>0.021</v>
      </c>
      <c r="E10" s="2">
        <f t="shared" si="0"/>
        <v>2651.25</v>
      </c>
      <c r="F10" s="2">
        <f aca="true" t="shared" si="1" ref="F10:F73">B10+E10</f>
        <v>128901.25</v>
      </c>
      <c r="G10" s="7">
        <f>F9+F10</f>
        <v>255151.25</v>
      </c>
      <c r="H10" s="41">
        <f aca="true" t="shared" si="2" ref="H10:H73">G10*166.386</f>
        <v>42453595.8825</v>
      </c>
      <c r="I10" s="1" t="str">
        <f>IF(($F$4=A10),SUM($D$9:D10)/$F$4,"  ")</f>
        <v>  </v>
      </c>
      <c r="J10" s="1" t="str">
        <f>IF(($F$4=A10),SUM($D$9:D10),"  ")</f>
        <v>  </v>
      </c>
    </row>
    <row r="11" spans="1:10" ht="15">
      <c r="A11">
        <f aca="true" t="shared" si="3" ref="A11:A74">A10+1</f>
        <v>2</v>
      </c>
      <c r="B11" s="6">
        <f aca="true" t="shared" si="4" ref="B11:B74">F10</f>
        <v>128901.25</v>
      </c>
      <c r="C11" s="17">
        <f aca="true" t="shared" si="5" ref="C11:C74">C10-365.25</f>
        <v>1217.5</v>
      </c>
      <c r="D11" s="1">
        <v>0.047</v>
      </c>
      <c r="E11" s="2">
        <f t="shared" si="0"/>
        <v>6058.35875</v>
      </c>
      <c r="F11" s="2">
        <f t="shared" si="1"/>
        <v>134959.60875</v>
      </c>
      <c r="G11" s="7">
        <f>SUM($F$9:F11)</f>
        <v>390110.85875</v>
      </c>
      <c r="H11" s="41">
        <f t="shared" si="2"/>
        <v>64908985.3439775</v>
      </c>
      <c r="I11" s="1" t="str">
        <f>IF(($F$4=A11),SUM($D$9:D11)/$F$4,"  ")</f>
        <v>  </v>
      </c>
      <c r="J11" s="1" t="str">
        <f>IF(($F$4=A11),SUM($D$9:D11),"  ")</f>
        <v>  </v>
      </c>
    </row>
    <row r="12" spans="1:10" ht="15">
      <c r="A12">
        <f t="shared" si="3"/>
        <v>3</v>
      </c>
      <c r="B12" s="6">
        <f t="shared" si="4"/>
        <v>134959.60875</v>
      </c>
      <c r="C12" s="17">
        <f>C11-365.25</f>
        <v>852.25</v>
      </c>
      <c r="D12" s="1">
        <v>0.0301</v>
      </c>
      <c r="E12" s="2">
        <f t="shared" si="0"/>
        <v>4062.2842233750002</v>
      </c>
      <c r="F12" s="2">
        <f t="shared" si="1"/>
        <v>139021.892973375</v>
      </c>
      <c r="G12" s="7">
        <f>SUM($F$9:F12)</f>
        <v>529132.751723375</v>
      </c>
      <c r="H12" s="41">
        <f t="shared" si="2"/>
        <v>88040282.02824548</v>
      </c>
      <c r="I12" s="1" t="str">
        <f>IF(($F$4=A12),SUM($D$9:D12)/$F$4,"  ")</f>
        <v>  </v>
      </c>
      <c r="J12" s="1" t="str">
        <f>IF(($F$4=A12),SUM($D$9:D12),"  ")</f>
        <v>  </v>
      </c>
    </row>
    <row r="13" spans="1:10" ht="15">
      <c r="A13">
        <f t="shared" si="3"/>
        <v>4</v>
      </c>
      <c r="B13" s="6">
        <f t="shared" si="4"/>
        <v>139021.892973375</v>
      </c>
      <c r="C13" s="17">
        <f t="shared" si="5"/>
        <v>487</v>
      </c>
      <c r="D13" s="1">
        <v>0.046</v>
      </c>
      <c r="E13" s="2">
        <f t="shared" si="0"/>
        <v>6395.00707677525</v>
      </c>
      <c r="F13" s="2">
        <f t="shared" si="1"/>
        <v>145416.90005015026</v>
      </c>
      <c r="G13" s="7">
        <f>SUM($F$9:F13)</f>
        <v>674549.6517735253</v>
      </c>
      <c r="H13" s="41">
        <f t="shared" si="2"/>
        <v>112235618.35998978</v>
      </c>
      <c r="I13" s="1" t="str">
        <f>IF(($F$4=A13),SUM($D$9:D13)/$F$4,"  ")</f>
        <v>  </v>
      </c>
      <c r="J13" s="1" t="str">
        <f>IF(($F$4=A13),SUM($D$9:D13),"  ")</f>
        <v>  </v>
      </c>
    </row>
    <row r="14" spans="1:10" ht="15">
      <c r="A14">
        <f t="shared" si="3"/>
        <v>5</v>
      </c>
      <c r="B14" s="6">
        <f t="shared" si="4"/>
        <v>145416.90005015026</v>
      </c>
      <c r="C14" s="17">
        <f t="shared" si="5"/>
        <v>121.75</v>
      </c>
      <c r="D14" s="1">
        <v>0.04</v>
      </c>
      <c r="E14" s="2">
        <f t="shared" si="0"/>
        <v>5816.67600200601</v>
      </c>
      <c r="F14" s="2">
        <f t="shared" si="1"/>
        <v>151233.57605215628</v>
      </c>
      <c r="G14" s="7">
        <f>SUM($F$9:F14)</f>
        <v>825783.2278256816</v>
      </c>
      <c r="H14" s="41">
        <f t="shared" si="2"/>
        <v>137398768.14500386</v>
      </c>
      <c r="I14" s="1" t="str">
        <f>IF(($F$4=A14),SUM($D$9:D14)/$F$4,"  ")</f>
        <v>  </v>
      </c>
      <c r="J14" s="1" t="str">
        <f>IF(($F$4=A14),SUM($D$9:D14),"  ")</f>
        <v>  </v>
      </c>
    </row>
    <row r="15" spans="1:10" ht="15">
      <c r="A15">
        <f t="shared" si="3"/>
        <v>6</v>
      </c>
      <c r="B15" s="6">
        <f t="shared" si="4"/>
        <v>151233.57605215628</v>
      </c>
      <c r="C15" s="17">
        <f t="shared" si="5"/>
        <v>-243.5</v>
      </c>
      <c r="D15" s="1">
        <v>0.03</v>
      </c>
      <c r="E15" s="2">
        <f t="shared" si="0"/>
        <v>4537.007281564688</v>
      </c>
      <c r="F15" s="2">
        <f t="shared" si="1"/>
        <v>155770.58333372098</v>
      </c>
      <c r="G15" s="7">
        <f>SUM($F$9:F15)</f>
        <v>981553.8111594026</v>
      </c>
      <c r="H15" s="41">
        <f t="shared" si="2"/>
        <v>163316812.42356837</v>
      </c>
      <c r="I15" s="1" t="str">
        <f>IF(($F$4=A15),SUM($D$9:D15)/$F$4,"  ")</f>
        <v>  </v>
      </c>
      <c r="J15" s="1" t="str">
        <f>IF(($F$4=A15),SUM($D$9:D15),"  ")</f>
        <v>  </v>
      </c>
    </row>
    <row r="16" spans="1:10" ht="15">
      <c r="A16">
        <f t="shared" si="3"/>
        <v>7</v>
      </c>
      <c r="B16" s="6">
        <f t="shared" si="4"/>
        <v>155770.58333372098</v>
      </c>
      <c r="C16" s="17">
        <f t="shared" si="5"/>
        <v>-608.75</v>
      </c>
      <c r="D16" s="1">
        <v>0.041</v>
      </c>
      <c r="E16" s="2">
        <f t="shared" si="0"/>
        <v>6386.59391668256</v>
      </c>
      <c r="F16" s="2">
        <f t="shared" si="1"/>
        <v>162157.17725040353</v>
      </c>
      <c r="G16" s="7">
        <f>SUM($F$9:F16)</f>
        <v>1143710.988409806</v>
      </c>
      <c r="H16" s="41">
        <f t="shared" si="2"/>
        <v>190297496.517554</v>
      </c>
      <c r="I16" s="1" t="str">
        <f>IF(($F$4=A16),SUM($D$9:D16)/$F$4,"  ")</f>
        <v>  </v>
      </c>
      <c r="J16" s="1" t="str">
        <f>IF(($F$4=A16),SUM($D$9:D16),"  ")</f>
        <v>  </v>
      </c>
    </row>
    <row r="17" spans="1:10" ht="15">
      <c r="A17">
        <f t="shared" si="3"/>
        <v>8</v>
      </c>
      <c r="B17" s="6">
        <f t="shared" si="4"/>
        <v>162157.17725040353</v>
      </c>
      <c r="C17" s="17">
        <f t="shared" si="5"/>
        <v>-974</v>
      </c>
      <c r="D17" s="1">
        <v>0.027</v>
      </c>
      <c r="E17" s="2">
        <f t="shared" si="0"/>
        <v>4378.243785760896</v>
      </c>
      <c r="F17" s="2">
        <f t="shared" si="1"/>
        <v>166535.42103616442</v>
      </c>
      <c r="G17" s="7">
        <f>SUM($F$9:F17)</f>
        <v>1310246.4094459706</v>
      </c>
      <c r="H17" s="41">
        <f t="shared" si="2"/>
        <v>218006659.08207726</v>
      </c>
      <c r="I17" s="1" t="str">
        <f>IF(($F$4=A17),SUM($D$9:D17)/$F$4,"  ")</f>
        <v>  </v>
      </c>
      <c r="J17" s="1" t="str">
        <f>IF(($F$4=A17),SUM($D$9:D17),"  ")</f>
        <v>  </v>
      </c>
    </row>
    <row r="18" spans="1:10" ht="15">
      <c r="A18">
        <f t="shared" si="3"/>
        <v>9</v>
      </c>
      <c r="B18" s="6">
        <f t="shared" si="4"/>
        <v>166535.42103616442</v>
      </c>
      <c r="C18" s="17">
        <f t="shared" si="5"/>
        <v>-1339.25</v>
      </c>
      <c r="D18" s="1">
        <v>0.036</v>
      </c>
      <c r="E18" s="2">
        <f t="shared" si="0"/>
        <v>5995.275157301919</v>
      </c>
      <c r="F18" s="2">
        <f t="shared" si="1"/>
        <v>172530.69619346634</v>
      </c>
      <c r="G18" s="7">
        <f>SUM($F$9:F18)</f>
        <v>1482777.105639437</v>
      </c>
      <c r="H18" s="41">
        <f t="shared" si="2"/>
        <v>246713351.49892336</v>
      </c>
      <c r="I18" s="1" t="str">
        <f>IF(($F$4=A18),SUM($D$9:D18)/$F$4,"  ")</f>
        <v>  </v>
      </c>
      <c r="J18" s="1" t="str">
        <f>IF(($F$4=A18),SUM($D$9:D18),"  ")</f>
        <v>  </v>
      </c>
    </row>
    <row r="19" spans="1:10" ht="15">
      <c r="A19">
        <f t="shared" si="3"/>
        <v>10</v>
      </c>
      <c r="B19" s="6">
        <f t="shared" si="4"/>
        <v>172530.69619346634</v>
      </c>
      <c r="C19" s="17">
        <f t="shared" si="5"/>
        <v>-1704.5</v>
      </c>
      <c r="D19" s="1">
        <v>0.025</v>
      </c>
      <c r="E19" s="2">
        <f t="shared" si="0"/>
        <v>4313.267404836659</v>
      </c>
      <c r="F19" s="2">
        <f t="shared" si="1"/>
        <v>176843.963598303</v>
      </c>
      <c r="G19" s="7">
        <f>SUM($F$9:F19)</f>
        <v>1659621.06923774</v>
      </c>
      <c r="H19" s="41">
        <f t="shared" si="2"/>
        <v>276137711.2261906</v>
      </c>
      <c r="I19" s="1" t="str">
        <f>IF(($F$4=A19),SUM($D$9:D19)/$F$4,"  ")</f>
        <v>  </v>
      </c>
      <c r="J19" s="1" t="str">
        <f>IF(($F$4=A19),SUM($D$9:D19),"  ")</f>
        <v>  </v>
      </c>
    </row>
    <row r="20" spans="1:10" ht="15">
      <c r="A20">
        <f t="shared" si="3"/>
        <v>11</v>
      </c>
      <c r="B20" s="6">
        <f t="shared" si="4"/>
        <v>176843.963598303</v>
      </c>
      <c r="C20" s="17">
        <f t="shared" si="5"/>
        <v>-2069.75</v>
      </c>
      <c r="D20" s="1">
        <v>0.012</v>
      </c>
      <c r="E20" s="2">
        <f t="shared" si="0"/>
        <v>2122.127563179636</v>
      </c>
      <c r="F20" s="2">
        <f t="shared" si="1"/>
        <v>178966.09116148265</v>
      </c>
      <c r="G20" s="7">
        <f>SUM($F$9:F20)</f>
        <v>1838587.1603992227</v>
      </c>
      <c r="H20" s="41">
        <f t="shared" si="2"/>
        <v>305915163.27018505</v>
      </c>
      <c r="I20" s="1" t="str">
        <f>IF(($F$4=A20),SUM($D$9:D20)/$F$4,"  ")</f>
        <v>  </v>
      </c>
      <c r="J20" s="1" t="str">
        <f>IF(($F$4=A20),SUM($D$9:D20),"  ")</f>
        <v>  </v>
      </c>
    </row>
    <row r="21" spans="1:10" ht="15">
      <c r="A21" s="18">
        <f t="shared" si="3"/>
        <v>12</v>
      </c>
      <c r="B21" s="19">
        <f t="shared" si="4"/>
        <v>178966.09116148265</v>
      </c>
      <c r="C21" s="17">
        <f t="shared" si="5"/>
        <v>-2435</v>
      </c>
      <c r="D21" s="20">
        <v>0.018</v>
      </c>
      <c r="E21" s="21">
        <f t="shared" si="0"/>
        <v>3221.3896409066874</v>
      </c>
      <c r="F21" s="2">
        <f t="shared" si="1"/>
        <v>182187.48080238933</v>
      </c>
      <c r="G21" s="22">
        <f>SUM($F$9:F21)</f>
        <v>2020774.641201612</v>
      </c>
      <c r="H21" s="23">
        <f t="shared" si="2"/>
        <v>336228609.4509714</v>
      </c>
      <c r="I21" s="1" t="str">
        <f>IF(($F$4=A21),SUM($D$9:D21)/$F$4,"  ")</f>
        <v>  </v>
      </c>
      <c r="J21" s="1" t="str">
        <f>IF(($F$4=A21),SUM($D$9:D21),"  ")</f>
        <v>  </v>
      </c>
    </row>
    <row r="22" spans="1:10" ht="15">
      <c r="A22" s="18">
        <f t="shared" si="3"/>
        <v>13</v>
      </c>
      <c r="B22" s="19">
        <f t="shared" si="4"/>
        <v>182187.48080238933</v>
      </c>
      <c r="C22" s="17">
        <f t="shared" si="5"/>
        <v>-2800.25</v>
      </c>
      <c r="D22" s="20">
        <v>0.02</v>
      </c>
      <c r="E22" s="21">
        <f t="shared" si="0"/>
        <v>3643.7496160477867</v>
      </c>
      <c r="F22" s="2">
        <f t="shared" si="1"/>
        <v>185831.2304184371</v>
      </c>
      <c r="G22" s="22">
        <f>SUM($F$9:F22)</f>
        <v>2206605.8716200492</v>
      </c>
      <c r="H22" s="23">
        <f t="shared" si="2"/>
        <v>367148324.5553735</v>
      </c>
      <c r="I22" s="1" t="str">
        <f>IF(($F$4=A22),SUM($D$9:D22)/$F$4,"  ")</f>
        <v>  </v>
      </c>
      <c r="J22" s="1" t="str">
        <f>IF(($F$4=A22),SUM($D$9:D22),"  ")</f>
        <v>  </v>
      </c>
    </row>
    <row r="23" spans="1:10" ht="15">
      <c r="A23" s="18">
        <f t="shared" si="3"/>
        <v>14</v>
      </c>
      <c r="B23" s="19">
        <f t="shared" si="4"/>
        <v>185831.2304184371</v>
      </c>
      <c r="C23" s="17">
        <f t="shared" si="5"/>
        <v>-3165.5</v>
      </c>
      <c r="D23" s="20">
        <v>0.036</v>
      </c>
      <c r="E23" s="21">
        <f t="shared" si="0"/>
        <v>6689.924295063735</v>
      </c>
      <c r="F23" s="2">
        <f t="shared" si="1"/>
        <v>192521.15471350084</v>
      </c>
      <c r="G23" s="22">
        <f>SUM($F$9:F23)</f>
        <v>2399127.02633355</v>
      </c>
      <c r="H23" s="23">
        <f t="shared" si="2"/>
        <v>399181149.40353405</v>
      </c>
      <c r="I23" s="1" t="str">
        <f>IF(($F$4=A23),SUM($D$9:D23)/$F$4,"  ")</f>
        <v>  </v>
      </c>
      <c r="J23" s="1" t="str">
        <f>IF(($F$4=A23),SUM($D$9:D23),"  ")</f>
        <v>  </v>
      </c>
    </row>
    <row r="24" spans="1:10" ht="15">
      <c r="A24" s="18">
        <f t="shared" si="3"/>
        <v>15</v>
      </c>
      <c r="B24" s="19">
        <f t="shared" si="4"/>
        <v>192521.15471350084</v>
      </c>
      <c r="C24" s="17">
        <f t="shared" si="5"/>
        <v>-3530.75</v>
      </c>
      <c r="D24" s="20">
        <v>0.047</v>
      </c>
      <c r="E24" s="21">
        <f t="shared" si="0"/>
        <v>9048.49427153454</v>
      </c>
      <c r="F24" s="2">
        <f t="shared" si="1"/>
        <v>201569.6489850354</v>
      </c>
      <c r="G24" s="22">
        <f>SUM($F$9:F24)</f>
        <v>2600696.6753185852</v>
      </c>
      <c r="H24" s="23">
        <f t="shared" si="2"/>
        <v>432719517.01955813</v>
      </c>
      <c r="I24" s="1" t="str">
        <f>IF(($F$4=A24),SUM($D$9:D24)/$F$4,"  ")</f>
        <v>  </v>
      </c>
      <c r="J24" s="1" t="str">
        <f>IF(($F$4=A24),SUM($D$9:D24),"  ")</f>
        <v>  </v>
      </c>
    </row>
    <row r="25" spans="1:10" ht="15">
      <c r="A25" s="18">
        <f t="shared" si="3"/>
        <v>16</v>
      </c>
      <c r="B25" s="19">
        <f t="shared" si="4"/>
        <v>201569.6489850354</v>
      </c>
      <c r="C25" s="17">
        <f t="shared" si="5"/>
        <v>-3896</v>
      </c>
      <c r="D25" s="20">
        <v>0.047</v>
      </c>
      <c r="E25" s="21">
        <f t="shared" si="0"/>
        <v>9473.773502296664</v>
      </c>
      <c r="F25" s="2">
        <f t="shared" si="1"/>
        <v>211043.42248733205</v>
      </c>
      <c r="G25" s="22">
        <f>SUM($F$9:F25)</f>
        <v>2811740.0978059173</v>
      </c>
      <c r="H25" s="23">
        <f t="shared" si="2"/>
        <v>467834187.91353536</v>
      </c>
      <c r="I25" s="1" t="str">
        <f>IF(($F$4=A25),SUM($D$9:D25)/$F$4,"  ")</f>
        <v>  </v>
      </c>
      <c r="J25" s="1" t="str">
        <f>IF(($F$4=A25),SUM($D$9:D25),"  ")</f>
        <v>  </v>
      </c>
    </row>
    <row r="26" spans="1:10" ht="15">
      <c r="A26" s="18">
        <f t="shared" si="3"/>
        <v>17</v>
      </c>
      <c r="B26" s="19">
        <f t="shared" si="4"/>
        <v>211043.42248733205</v>
      </c>
      <c r="C26" s="17">
        <f t="shared" si="5"/>
        <v>-4261.25</v>
      </c>
      <c r="D26" s="20">
        <v>0.046</v>
      </c>
      <c r="E26" s="21">
        <f t="shared" si="0"/>
        <v>9707.997434417273</v>
      </c>
      <c r="F26" s="2">
        <f t="shared" si="1"/>
        <v>220751.41992174933</v>
      </c>
      <c r="G26" s="22">
        <f>SUM($F$9:F26)</f>
        <v>3032491.5177276665</v>
      </c>
      <c r="H26" s="23">
        <f t="shared" si="2"/>
        <v>504564133.6686355</v>
      </c>
      <c r="I26" s="1" t="str">
        <f>IF(($F$4=A26),SUM($D$9:D26)/$F$4,"  ")</f>
        <v>  </v>
      </c>
      <c r="J26" s="1" t="str">
        <f>IF(($F$4=A26),SUM($D$9:D26),"  ")</f>
        <v>  </v>
      </c>
    </row>
    <row r="27" spans="1:10" ht="15">
      <c r="A27" s="18">
        <f t="shared" si="3"/>
        <v>18</v>
      </c>
      <c r="B27" s="19">
        <f t="shared" si="4"/>
        <v>220751.41992174933</v>
      </c>
      <c r="C27" s="17">
        <f t="shared" si="5"/>
        <v>-4626.5</v>
      </c>
      <c r="D27" s="20">
        <v>0.059</v>
      </c>
      <c r="E27" s="21">
        <f t="shared" si="0"/>
        <v>13024.33377538321</v>
      </c>
      <c r="F27" s="2">
        <f t="shared" si="1"/>
        <v>233775.75369713255</v>
      </c>
      <c r="G27" s="22">
        <f>SUM($F$9:F27)</f>
        <v>3266267.271424799</v>
      </c>
      <c r="H27" s="23">
        <f t="shared" si="2"/>
        <v>543461146.2232866</v>
      </c>
      <c r="I27" s="1" t="str">
        <f>IF(($F$4=A27),SUM($D$9:D27)/$F$4,"  ")</f>
        <v>  </v>
      </c>
      <c r="J27" s="1" t="str">
        <f>IF(($F$4=A27),SUM($D$9:D27),"  ")</f>
        <v>  </v>
      </c>
    </row>
    <row r="28" spans="1:10" ht="15">
      <c r="A28" s="18">
        <f t="shared" si="3"/>
        <v>19</v>
      </c>
      <c r="B28" s="19">
        <f t="shared" si="4"/>
        <v>233775.75369713255</v>
      </c>
      <c r="C28" s="17">
        <f t="shared" si="5"/>
        <v>-4991.75</v>
      </c>
      <c r="D28" s="20">
        <v>0.059</v>
      </c>
      <c r="E28" s="21">
        <f t="shared" si="0"/>
        <v>13792.76946813082</v>
      </c>
      <c r="F28" s="2">
        <f t="shared" si="1"/>
        <v>247568.52316526335</v>
      </c>
      <c r="G28" s="22">
        <f>SUM($F$9:F28)</f>
        <v>3513835.7945900625</v>
      </c>
      <c r="H28" s="23">
        <f t="shared" si="2"/>
        <v>584653082.5186621</v>
      </c>
      <c r="I28" s="1" t="str">
        <f>IF(($F$4=A28),SUM($D$9:D28)/$F$4,"  ")</f>
        <v>  </v>
      </c>
      <c r="J28" s="1" t="str">
        <f>IF(($F$4=A28),SUM($D$9:D28),"  ")</f>
        <v>  </v>
      </c>
    </row>
    <row r="29" spans="1:10" ht="15">
      <c r="A29" s="18">
        <f t="shared" si="3"/>
        <v>20</v>
      </c>
      <c r="B29" s="19">
        <f t="shared" si="4"/>
        <v>247568.52316526335</v>
      </c>
      <c r="C29" s="17">
        <f t="shared" si="5"/>
        <v>-5357</v>
      </c>
      <c r="D29" s="20">
        <v>0.067</v>
      </c>
      <c r="E29" s="21">
        <f t="shared" si="0"/>
        <v>16587.091052072647</v>
      </c>
      <c r="F29" s="2">
        <f t="shared" si="1"/>
        <v>264155.614217336</v>
      </c>
      <c r="G29" s="22">
        <f>SUM($F$9:F29)</f>
        <v>3777991.4088073983</v>
      </c>
      <c r="H29" s="23">
        <f t="shared" si="2"/>
        <v>628604878.5458277</v>
      </c>
      <c r="I29" s="1" t="str">
        <f>IF(($F$4=A29),SUM($D$9:D29)/$F$4,"  ")</f>
        <v>  </v>
      </c>
      <c r="J29" s="1" t="str">
        <f>IF(($F$4=A29),SUM($D$9:D29),"  ")</f>
        <v>  </v>
      </c>
    </row>
    <row r="30" spans="1:10" ht="15">
      <c r="A30" s="18">
        <f t="shared" si="3"/>
        <v>21</v>
      </c>
      <c r="B30" s="19">
        <f t="shared" si="4"/>
        <v>264155.614217336</v>
      </c>
      <c r="C30" s="17">
        <f t="shared" si="5"/>
        <v>-5722.25</v>
      </c>
      <c r="D30" s="20">
        <v>0.068</v>
      </c>
      <c r="E30" s="21">
        <f t="shared" si="0"/>
        <v>17962.58176677885</v>
      </c>
      <c r="F30" s="2">
        <f t="shared" si="1"/>
        <v>282118.19598411483</v>
      </c>
      <c r="G30" s="22">
        <f>SUM($F$9:F30)</f>
        <v>4060109.604791513</v>
      </c>
      <c r="H30" s="23">
        <f t="shared" si="2"/>
        <v>675545396.7028407</v>
      </c>
      <c r="I30" s="1" t="str">
        <f>IF(($F$4=A30),SUM($D$9:D30)/$F$4,"  ")</f>
        <v>  </v>
      </c>
      <c r="J30" s="1" t="str">
        <f>IF(($F$4=A30),SUM($D$9:D30),"  ")</f>
        <v>  </v>
      </c>
    </row>
    <row r="31" spans="1:10" ht="15">
      <c r="A31" s="18">
        <f t="shared" si="3"/>
        <v>22</v>
      </c>
      <c r="B31" s="19">
        <f t="shared" si="4"/>
        <v>282118.19598411483</v>
      </c>
      <c r="C31" s="17">
        <f t="shared" si="5"/>
        <v>-6087.5</v>
      </c>
      <c r="D31" s="20">
        <v>0.048</v>
      </c>
      <c r="E31" s="21">
        <f t="shared" si="0"/>
        <v>13541.673407237513</v>
      </c>
      <c r="F31" s="2">
        <f t="shared" si="1"/>
        <v>295659.86939135235</v>
      </c>
      <c r="G31" s="22">
        <f>SUM($F$9:F31)</f>
        <v>4355769.474182866</v>
      </c>
      <c r="H31" s="23">
        <f t="shared" si="2"/>
        <v>724739059.7313902</v>
      </c>
      <c r="I31" s="1" t="str">
        <f>IF(($F$4=A31),SUM($D$9:D31)/$F$4,"  ")</f>
        <v>  </v>
      </c>
      <c r="J31" s="1" t="str">
        <f>IF(($F$4=A31),SUM($D$9:D31),"  ")</f>
        <v>  </v>
      </c>
    </row>
    <row r="32" spans="1:10" ht="15">
      <c r="A32" s="18">
        <f t="shared" si="3"/>
        <v>23</v>
      </c>
      <c r="B32" s="19">
        <f t="shared" si="4"/>
        <v>295659.86939135235</v>
      </c>
      <c r="C32" s="17">
        <f t="shared" si="5"/>
        <v>-6452.75</v>
      </c>
      <c r="D32" s="20">
        <v>0.053</v>
      </c>
      <c r="E32" s="21">
        <f t="shared" si="0"/>
        <v>15669.973077741673</v>
      </c>
      <c r="F32" s="2">
        <f t="shared" si="1"/>
        <v>311329.84246909403</v>
      </c>
      <c r="G32" s="22">
        <f>SUM($F$9:F32)</f>
        <v>4667099.31665196</v>
      </c>
      <c r="H32" s="23">
        <f t="shared" si="2"/>
        <v>776539986.900453</v>
      </c>
      <c r="I32" s="1" t="str">
        <f>IF(($F$4=A32),SUM($D$9:D32)/$F$4,"  ")</f>
        <v>  </v>
      </c>
      <c r="J32" s="1" t="str">
        <f>IF(($F$4=A32),SUM($D$9:D32),"  ")</f>
        <v>  </v>
      </c>
    </row>
    <row r="33" spans="1:10" ht="15">
      <c r="A33" s="18">
        <f t="shared" si="3"/>
        <v>24</v>
      </c>
      <c r="B33" s="19">
        <f t="shared" si="4"/>
        <v>311329.84246909403</v>
      </c>
      <c r="C33" s="17">
        <f t="shared" si="5"/>
        <v>-6818</v>
      </c>
      <c r="D33" s="20">
        <v>0.088</v>
      </c>
      <c r="E33" s="21">
        <f t="shared" si="0"/>
        <v>27397.026137280274</v>
      </c>
      <c r="F33" s="2">
        <f t="shared" si="1"/>
        <v>338726.8686063743</v>
      </c>
      <c r="G33" s="22">
        <f>SUM($F$9:F33)</f>
        <v>5005826.1852583345</v>
      </c>
      <c r="H33" s="23">
        <f t="shared" si="2"/>
        <v>832899395.6603932</v>
      </c>
      <c r="I33" s="1" t="str">
        <f>IF(($F$4=A33),SUM($D$9:D33)/$F$4,"  ")</f>
        <v>  </v>
      </c>
      <c r="J33" s="1" t="str">
        <f>IF(($F$4=A33),SUM($D$9:D33),"  ")</f>
        <v>  </v>
      </c>
    </row>
    <row r="34" spans="1:10" ht="15">
      <c r="A34" s="18">
        <f t="shared" si="3"/>
        <v>25</v>
      </c>
      <c r="B34" s="19">
        <f t="shared" si="4"/>
        <v>338726.8686063743</v>
      </c>
      <c r="C34" s="17">
        <f t="shared" si="5"/>
        <v>-7183.25</v>
      </c>
      <c r="D34" s="20">
        <v>0.088</v>
      </c>
      <c r="E34" s="21">
        <f t="shared" si="0"/>
        <v>29807.964437360937</v>
      </c>
      <c r="F34" s="2">
        <f t="shared" si="1"/>
        <v>368534.83304373524</v>
      </c>
      <c r="G34" s="22">
        <f>SUM($F$9:F34)</f>
        <v>5374361.01830207</v>
      </c>
      <c r="H34" s="23">
        <f t="shared" si="2"/>
        <v>894218432.3912082</v>
      </c>
      <c r="I34" s="1" t="str">
        <f>IF(($F$4=A34),SUM($D$9:D34)/$F$4,"  ")</f>
        <v>  </v>
      </c>
      <c r="J34" s="1" t="str">
        <f>IF(($F$4=A34),SUM($D$9:D34),"  ")</f>
        <v>  </v>
      </c>
    </row>
    <row r="35" spans="1:10" ht="15">
      <c r="A35" s="18">
        <f t="shared" si="3"/>
        <v>26</v>
      </c>
      <c r="B35" s="19">
        <f t="shared" si="4"/>
        <v>368534.83304373524</v>
      </c>
      <c r="C35" s="17">
        <f t="shared" si="5"/>
        <v>-7548.5</v>
      </c>
      <c r="D35" s="20">
        <v>0.113</v>
      </c>
      <c r="E35" s="21">
        <f t="shared" si="0"/>
        <v>41644.43613394209</v>
      </c>
      <c r="F35" s="2">
        <f t="shared" si="1"/>
        <v>410179.26917767734</v>
      </c>
      <c r="G35" s="22">
        <f>SUM($F$9:F35)</f>
        <v>5784540.287479747</v>
      </c>
      <c r="H35" s="23">
        <f t="shared" si="2"/>
        <v>962466520.2726052</v>
      </c>
      <c r="I35" s="1" t="str">
        <f>IF(($F$4=A35),SUM($D$9:D35)/$F$4,"  ")</f>
        <v>  </v>
      </c>
      <c r="J35" s="1" t="str">
        <f>IF(($F$4=A35),SUM($D$9:D35),"  ")</f>
        <v>  </v>
      </c>
    </row>
    <row r="36" spans="1:10" ht="15">
      <c r="A36" s="18">
        <f t="shared" si="3"/>
        <v>27</v>
      </c>
      <c r="B36" s="19">
        <f t="shared" si="4"/>
        <v>410179.26917767734</v>
      </c>
      <c r="C36" s="17">
        <f t="shared" si="5"/>
        <v>-7913.75</v>
      </c>
      <c r="D36" s="20">
        <v>0.122</v>
      </c>
      <c r="E36" s="21">
        <f t="shared" si="0"/>
        <v>50041.87083967664</v>
      </c>
      <c r="F36" s="2">
        <f t="shared" si="1"/>
        <v>460221.140017354</v>
      </c>
      <c r="G36" s="22">
        <f>SUM($F$9:F36)</f>
        <v>6244761.427497101</v>
      </c>
      <c r="H36" s="23">
        <f t="shared" si="2"/>
        <v>1039040874.8755326</v>
      </c>
      <c r="I36" s="1" t="str">
        <f>IF(($F$4=A36),SUM($D$9:D36)/$F$4,"  ")</f>
        <v>  </v>
      </c>
      <c r="J36" s="1" t="str">
        <f>IF(($F$4=A36),SUM($D$9:D36),"  ")</f>
        <v>  </v>
      </c>
    </row>
    <row r="37" spans="1:10" ht="15">
      <c r="A37" s="18">
        <f t="shared" si="3"/>
        <v>28</v>
      </c>
      <c r="B37" s="19">
        <f t="shared" si="4"/>
        <v>460221.140017354</v>
      </c>
      <c r="C37" s="17">
        <f t="shared" si="5"/>
        <v>-8279</v>
      </c>
      <c r="D37" s="20">
        <v>0.144</v>
      </c>
      <c r="E37" s="21">
        <f t="shared" si="0"/>
        <v>66271.84416249896</v>
      </c>
      <c r="F37" s="2">
        <f t="shared" si="1"/>
        <v>526492.984179853</v>
      </c>
      <c r="G37" s="22">
        <f>SUM($F$9:F37)</f>
        <v>6771254.4116769545</v>
      </c>
      <c r="H37" s="23">
        <f t="shared" si="2"/>
        <v>1126641936.5412817</v>
      </c>
      <c r="I37" s="1" t="str">
        <f>IF(($F$4=A37),SUM($D$9:D37)/$F$4,"  ")</f>
        <v>  </v>
      </c>
      <c r="J37" s="1" t="str">
        <f>IF(($F$4=A37),SUM($D$9:D37),"  ")</f>
        <v>  </v>
      </c>
    </row>
    <row r="38" spans="1:10" ht="15">
      <c r="A38" s="18">
        <f t="shared" si="3"/>
        <v>29</v>
      </c>
      <c r="B38" s="19">
        <f t="shared" si="4"/>
        <v>526492.984179853</v>
      </c>
      <c r="C38" s="17">
        <f t="shared" si="5"/>
        <v>-8644.25</v>
      </c>
      <c r="D38" s="20">
        <v>0.144</v>
      </c>
      <c r="E38" s="21">
        <f t="shared" si="0"/>
        <v>75814.98972189882</v>
      </c>
      <c r="F38" s="2">
        <f t="shared" si="1"/>
        <v>602307.9739017518</v>
      </c>
      <c r="G38" s="22">
        <f>SUM($F$9:F38)</f>
        <v>7373562.385578706</v>
      </c>
      <c r="H38" s="23">
        <f t="shared" si="2"/>
        <v>1226857551.0868986</v>
      </c>
      <c r="I38" s="1" t="str">
        <f>IF(($F$4=A38),SUM($D$9:D38)/$F$4,"  ")</f>
        <v>  </v>
      </c>
      <c r="J38" s="1" t="str">
        <f>IF(($F$4=A38),SUM($D$9:D38),"  ")</f>
        <v>  </v>
      </c>
    </row>
    <row r="39" spans="1:10" ht="15">
      <c r="A39" s="18">
        <f t="shared" si="3"/>
        <v>30</v>
      </c>
      <c r="B39" s="19">
        <f t="shared" si="4"/>
        <v>602307.9739017518</v>
      </c>
      <c r="C39" s="17">
        <f t="shared" si="5"/>
        <v>-9009.5</v>
      </c>
      <c r="D39" s="20">
        <v>0.156</v>
      </c>
      <c r="E39" s="21">
        <f t="shared" si="0"/>
        <v>93960.04392867329</v>
      </c>
      <c r="F39" s="2">
        <f t="shared" si="1"/>
        <v>696268.0178304251</v>
      </c>
      <c r="G39" s="22">
        <f>SUM($F$9:F39)</f>
        <v>8069830.403409131</v>
      </c>
      <c r="H39" s="23">
        <f t="shared" si="2"/>
        <v>1342706801.5016315</v>
      </c>
      <c r="I39" s="1" t="str">
        <f>IF(($F$4=A39),SUM($D$9:D39)/$F$4,"  ")</f>
        <v>  </v>
      </c>
      <c r="J39" s="1" t="str">
        <f>IF(($F$4=A39),SUM($D$9:D39),"  ")</f>
        <v>  </v>
      </c>
    </row>
    <row r="40" spans="1:10" ht="15">
      <c r="A40" s="18">
        <f t="shared" si="3"/>
        <v>31</v>
      </c>
      <c r="B40" s="19">
        <f t="shared" si="4"/>
        <v>696268.0178304251</v>
      </c>
      <c r="C40" s="17">
        <f t="shared" si="5"/>
        <v>-9374.75</v>
      </c>
      <c r="D40" s="20">
        <v>0.157</v>
      </c>
      <c r="E40" s="21">
        <f t="shared" si="0"/>
        <v>109314.07879937673</v>
      </c>
      <c r="F40" s="2">
        <f t="shared" si="1"/>
        <v>805582.0966298018</v>
      </c>
      <c r="G40" s="22">
        <f>SUM($F$9:F40)</f>
        <v>8875412.500038933</v>
      </c>
      <c r="H40" s="23">
        <f t="shared" si="2"/>
        <v>1476744384.231478</v>
      </c>
      <c r="I40" s="1" t="str">
        <f>IF(($F$4=A40),SUM($D$9:D40)/$F$4,"  ")</f>
        <v>  </v>
      </c>
      <c r="J40" s="1" t="str">
        <f>IF(($F$4=A40),SUM($D$9:D40),"  ")</f>
        <v>  </v>
      </c>
    </row>
    <row r="41" spans="1:10" ht="15">
      <c r="A41" s="18">
        <f t="shared" si="3"/>
        <v>32</v>
      </c>
      <c r="B41" s="19">
        <f t="shared" si="4"/>
        <v>805582.0966298018</v>
      </c>
      <c r="C41" s="17">
        <f t="shared" si="5"/>
        <v>-9740</v>
      </c>
      <c r="D41" s="20">
        <v>0.198</v>
      </c>
      <c r="E41" s="21">
        <f t="shared" si="0"/>
        <v>159505.25513270075</v>
      </c>
      <c r="F41" s="2">
        <f t="shared" si="1"/>
        <v>965087.3517625026</v>
      </c>
      <c r="G41" s="22">
        <f>SUM($F$9:F41)</f>
        <v>9840499.851801436</v>
      </c>
      <c r="H41" s="23">
        <f t="shared" si="2"/>
        <v>1637321408.3418338</v>
      </c>
      <c r="I41" s="1" t="str">
        <f>IF(($F$4=A41),SUM($D$9:D41)/$F$4,"  ")</f>
        <v>  </v>
      </c>
      <c r="J41" s="1" t="str">
        <f>IF(($F$4=A41),SUM($D$9:D41),"  ")</f>
        <v>  </v>
      </c>
    </row>
    <row r="42" spans="1:10" ht="15">
      <c r="A42" s="18">
        <f t="shared" si="3"/>
        <v>33</v>
      </c>
      <c r="B42" s="19">
        <f t="shared" si="4"/>
        <v>965087.3517625026</v>
      </c>
      <c r="C42" s="17">
        <f t="shared" si="5"/>
        <v>-10105.25</v>
      </c>
      <c r="D42" s="20">
        <v>0.245</v>
      </c>
      <c r="E42" s="21">
        <f t="shared" si="0"/>
        <v>236446.40118181313</v>
      </c>
      <c r="F42" s="2">
        <f t="shared" si="1"/>
        <v>1201533.7529443158</v>
      </c>
      <c r="G42" s="22">
        <f>SUM($F$9:F42)</f>
        <v>11042033.604745753</v>
      </c>
      <c r="H42" s="23">
        <f t="shared" si="2"/>
        <v>1837239803.359227</v>
      </c>
      <c r="I42" s="1" t="str">
        <f>IF(($F$4=A42),SUM($D$9:D42)/$F$4,"  ")</f>
        <v>  </v>
      </c>
      <c r="J42" s="1" t="str">
        <f>IF(($F$4=A42),SUM($D$9:D42),"  ")</f>
        <v>  </v>
      </c>
    </row>
    <row r="43" spans="1:10" ht="15">
      <c r="A43" s="18">
        <f t="shared" si="3"/>
        <v>34</v>
      </c>
      <c r="B43" s="19">
        <f t="shared" si="4"/>
        <v>1201533.7529443158</v>
      </c>
      <c r="C43" s="17">
        <f t="shared" si="5"/>
        <v>-10470.5</v>
      </c>
      <c r="D43" s="20">
        <v>0.177</v>
      </c>
      <c r="E43" s="21">
        <f t="shared" si="0"/>
        <v>212671.47427114387</v>
      </c>
      <c r="F43" s="2">
        <f t="shared" si="1"/>
        <v>1414205.2272154596</v>
      </c>
      <c r="G43" s="22">
        <f>SUM($F$9:F43)</f>
        <v>12456238.831961213</v>
      </c>
      <c r="H43" s="23">
        <f t="shared" si="2"/>
        <v>2072543754.2946982</v>
      </c>
      <c r="I43" s="1" t="str">
        <f>IF(($F$4=A43),SUM($D$9:D43)/$F$4,"  ")</f>
        <v>  </v>
      </c>
      <c r="J43" s="1" t="str">
        <f>IF(($F$4=A43),SUM($D$9:D43),"  ")</f>
        <v>  </v>
      </c>
    </row>
    <row r="44" spans="1:10" ht="15">
      <c r="A44" s="18">
        <f t="shared" si="3"/>
        <v>35</v>
      </c>
      <c r="B44" s="19">
        <f t="shared" si="4"/>
        <v>1414205.2272154596</v>
      </c>
      <c r="C44" s="17">
        <f t="shared" si="5"/>
        <v>-10835.75</v>
      </c>
      <c r="D44" s="20">
        <v>0.169</v>
      </c>
      <c r="E44" s="21">
        <f t="shared" si="0"/>
        <v>239000.6833994127</v>
      </c>
      <c r="F44" s="2">
        <f t="shared" si="1"/>
        <v>1653205.9106148724</v>
      </c>
      <c r="G44" s="22">
        <f>SUM($F$9:F44)</f>
        <v>14109444.742576085</v>
      </c>
      <c r="H44" s="23">
        <f t="shared" si="2"/>
        <v>2347614072.9382644</v>
      </c>
      <c r="I44" s="1" t="str">
        <f>IF(($F$4=A44),SUM($D$9:D44)/$F$4,"  ")</f>
        <v>  </v>
      </c>
      <c r="J44" s="1" t="str">
        <f>IF(($F$4=A44),SUM($D$9:D44),"  ")</f>
        <v>  </v>
      </c>
    </row>
    <row r="45" spans="1:10" ht="15">
      <c r="A45" s="18">
        <f t="shared" si="3"/>
        <v>36</v>
      </c>
      <c r="B45" s="19">
        <f t="shared" si="4"/>
        <v>1653205.9106148724</v>
      </c>
      <c r="C45" s="17">
        <f t="shared" si="5"/>
        <v>-11201</v>
      </c>
      <c r="D45" s="20">
        <v>0.157</v>
      </c>
      <c r="E45" s="21">
        <f t="shared" si="0"/>
        <v>259553.32796653497</v>
      </c>
      <c r="F45" s="2">
        <f t="shared" si="1"/>
        <v>1912759.2385814073</v>
      </c>
      <c r="G45" s="22">
        <f>SUM($F$9:F45)</f>
        <v>16022203.981157493</v>
      </c>
      <c r="H45" s="23">
        <f t="shared" si="2"/>
        <v>2665870431.6088705</v>
      </c>
      <c r="I45" s="1" t="str">
        <f>IF(($F$4=A45),SUM($D$9:D45)/$F$4,"  ")</f>
        <v>  </v>
      </c>
      <c r="J45" s="1" t="str">
        <f>IF(($F$4=A45),SUM($D$9:D45),"  ")</f>
        <v>  </v>
      </c>
    </row>
    <row r="46" spans="1:10" ht="15">
      <c r="A46" s="18">
        <f t="shared" si="3"/>
        <v>37</v>
      </c>
      <c r="B46" s="19">
        <f t="shared" si="4"/>
        <v>1912759.2385814073</v>
      </c>
      <c r="C46" s="17">
        <f t="shared" si="5"/>
        <v>-11566.25</v>
      </c>
      <c r="D46" s="20">
        <v>0.0833</v>
      </c>
      <c r="E46" s="21">
        <f t="shared" si="0"/>
        <v>159332.84457383124</v>
      </c>
      <c r="F46" s="2">
        <f t="shared" si="1"/>
        <v>2072092.0831552385</v>
      </c>
      <c r="G46" s="22">
        <f>SUM($F$9:F46)</f>
        <v>18094296.06431273</v>
      </c>
      <c r="H46" s="23">
        <f t="shared" si="2"/>
        <v>3010637544.956738</v>
      </c>
      <c r="I46" s="1" t="str">
        <f>IF(($F$4=A46),SUM($D$9:D46)/$F$4,"  ")</f>
        <v>  </v>
      </c>
      <c r="J46" s="1" t="str">
        <f>IF(($F$4=A46),SUM($D$9:D46),"  ")</f>
        <v>  </v>
      </c>
    </row>
    <row r="47" spans="1:10" ht="15">
      <c r="A47" s="18">
        <f t="shared" si="3"/>
        <v>38</v>
      </c>
      <c r="B47" s="19">
        <f t="shared" si="4"/>
        <v>2072092.0831552385</v>
      </c>
      <c r="C47" s="17">
        <f t="shared" si="5"/>
        <v>-11931.5</v>
      </c>
      <c r="D47" s="20">
        <v>0.0823</v>
      </c>
      <c r="E47" s="21">
        <f t="shared" si="0"/>
        <v>170533.17844367612</v>
      </c>
      <c r="F47" s="2">
        <f t="shared" si="1"/>
        <v>2242625.261598915</v>
      </c>
      <c r="G47" s="22">
        <f>SUM($F$9:F47)</f>
        <v>20336921.325911645</v>
      </c>
      <c r="H47" s="23">
        <f t="shared" si="2"/>
        <v>3383778991.7331347</v>
      </c>
      <c r="I47" s="1" t="str">
        <f>IF(($F$4=A47),SUM($D$9:D47)/$F$4,"  ")</f>
        <v>  </v>
      </c>
      <c r="J47" s="1" t="str">
        <f>IF(($F$4=A47),SUM($D$9:D47),"  ")</f>
        <v>  </v>
      </c>
    </row>
    <row r="48" spans="1:10" ht="15">
      <c r="A48" s="18">
        <f t="shared" si="3"/>
        <v>39</v>
      </c>
      <c r="B48" s="19">
        <f t="shared" si="4"/>
        <v>2242625.261598915</v>
      </c>
      <c r="C48" s="17">
        <f t="shared" si="5"/>
        <v>-12296.75</v>
      </c>
      <c r="D48" s="20">
        <v>0.0572</v>
      </c>
      <c r="E48" s="21">
        <f t="shared" si="0"/>
        <v>128278.16496345794</v>
      </c>
      <c r="F48" s="2">
        <f t="shared" si="1"/>
        <v>2370903.4265623726</v>
      </c>
      <c r="G48" s="22">
        <f>SUM($F$9:F48)</f>
        <v>22707824.752474017</v>
      </c>
      <c r="H48" s="23">
        <f t="shared" si="2"/>
        <v>3778264129.265142</v>
      </c>
      <c r="I48" s="1" t="str">
        <f>IF(($F$4=A48),SUM($D$9:D48)/$F$4,"  ")</f>
        <v>  </v>
      </c>
      <c r="J48" s="1" t="str">
        <f>IF(($F$4=A48),SUM($D$9:D48),"  ")</f>
        <v>  </v>
      </c>
    </row>
    <row r="49" spans="1:10" ht="15">
      <c r="A49" s="18">
        <f t="shared" si="3"/>
        <v>40</v>
      </c>
      <c r="B49" s="19">
        <f t="shared" si="4"/>
        <v>2370903.4265623726</v>
      </c>
      <c r="C49" s="17">
        <f t="shared" si="5"/>
        <v>-12662</v>
      </c>
      <c r="D49" s="20">
        <v>0.0219</v>
      </c>
      <c r="E49" s="21">
        <f t="shared" si="0"/>
        <v>51922.78504171596</v>
      </c>
      <c r="F49" s="2">
        <f t="shared" si="1"/>
        <v>2422826.2116040885</v>
      </c>
      <c r="G49" s="22">
        <f>SUM($F$9:F49)</f>
        <v>25130650.964078106</v>
      </c>
      <c r="H49" s="23">
        <f t="shared" si="2"/>
        <v>4181388491.3090997</v>
      </c>
      <c r="I49" s="1" t="str">
        <f>IF(($F$4=A49),SUM($D$9:D49)/$F$4,"  ")</f>
        <v>  </v>
      </c>
      <c r="J49" s="1" t="str">
        <f>IF(($F$4=A49),SUM($D$9:D49),"  ")</f>
        <v>  </v>
      </c>
    </row>
    <row r="50" spans="1:10" ht="15">
      <c r="A50" s="18">
        <f t="shared" si="3"/>
        <v>41</v>
      </c>
      <c r="B50" s="19">
        <f t="shared" si="4"/>
        <v>2422826.2116040885</v>
      </c>
      <c r="C50" s="17">
        <f t="shared" si="5"/>
        <v>-13027.25</v>
      </c>
      <c r="D50" s="20">
        <v>0.0472</v>
      </c>
      <c r="E50" s="21">
        <f t="shared" si="0"/>
        <v>114357.39718771298</v>
      </c>
      <c r="F50" s="2">
        <f t="shared" si="1"/>
        <v>2537183.6087918016</v>
      </c>
      <c r="G50" s="22">
        <f>SUM($F$9:F50)</f>
        <v>27667834.572869908</v>
      </c>
      <c r="H50" s="23">
        <f t="shared" si="2"/>
        <v>4603540323.241532</v>
      </c>
      <c r="I50" s="1" t="str">
        <f>IF(($F$4=A50),SUM($D$9:D50)/$F$4,"  ")</f>
        <v>  </v>
      </c>
      <c r="J50" s="1" t="str">
        <f>IF(($F$4=A50),SUM($D$9:D50),"  ")</f>
        <v>  </v>
      </c>
    </row>
    <row r="51" spans="1:10" ht="15">
      <c r="A51" s="18">
        <f t="shared" si="3"/>
        <v>42</v>
      </c>
      <c r="B51" s="19">
        <f t="shared" si="4"/>
        <v>2537183.6087918016</v>
      </c>
      <c r="C51" s="17">
        <f t="shared" si="5"/>
        <v>-13392.5</v>
      </c>
      <c r="D51" s="20">
        <v>0.0653</v>
      </c>
      <c r="E51" s="21">
        <f t="shared" si="0"/>
        <v>165678.08965410464</v>
      </c>
      <c r="F51" s="2">
        <f t="shared" si="1"/>
        <v>2702861.6984459064</v>
      </c>
      <c r="G51" s="22">
        <f>SUM($F$9:F51)</f>
        <v>30370696.271315813</v>
      </c>
      <c r="H51" s="23">
        <f t="shared" si="2"/>
        <v>5053258669.799152</v>
      </c>
      <c r="I51" s="1" t="str">
        <f>IF(($F$4=A51),SUM($D$9:D51)/$F$4,"  ")</f>
        <v>  </v>
      </c>
      <c r="J51" s="1" t="str">
        <f>IF(($F$4=A51),SUM($D$9:D51),"  ")</f>
        <v>  </v>
      </c>
    </row>
    <row r="52" spans="1:10" ht="15">
      <c r="A52" s="18">
        <f t="shared" si="3"/>
        <v>43</v>
      </c>
      <c r="B52" s="19">
        <f t="shared" si="4"/>
        <v>2702861.6984459064</v>
      </c>
      <c r="C52" s="17">
        <f t="shared" si="5"/>
        <v>-13757.75</v>
      </c>
      <c r="D52" s="20">
        <v>0.0636</v>
      </c>
      <c r="E52" s="21">
        <f t="shared" si="0"/>
        <v>171902.00402115966</v>
      </c>
      <c r="F52" s="2">
        <f t="shared" si="1"/>
        <v>2874763.7024670662</v>
      </c>
      <c r="G52" s="22">
        <f>SUM($F$9:F52)</f>
        <v>33245459.97378288</v>
      </c>
      <c r="H52" s="23">
        <f t="shared" si="2"/>
        <v>5531579103.197838</v>
      </c>
      <c r="I52" s="1" t="str">
        <f>IF(($F$4=A52),SUM($D$9:D52)/$F$4,"  ")</f>
        <v>  </v>
      </c>
      <c r="J52" s="1" t="str">
        <f>IF(($F$4=A52),SUM($D$9:D52),"  ")</f>
        <v>  </v>
      </c>
    </row>
    <row r="53" spans="1:10" ht="15">
      <c r="A53" s="18">
        <f t="shared" si="3"/>
        <v>44</v>
      </c>
      <c r="B53" s="19">
        <f t="shared" si="4"/>
        <v>2874763.7024670662</v>
      </c>
      <c r="C53" s="17">
        <f t="shared" si="5"/>
        <v>-14123</v>
      </c>
      <c r="D53" s="20">
        <v>0.1325</v>
      </c>
      <c r="E53" s="21">
        <f t="shared" si="0"/>
        <v>380906.1905768863</v>
      </c>
      <c r="F53" s="2">
        <f t="shared" si="1"/>
        <v>3255669.8930439525</v>
      </c>
      <c r="G53" s="22">
        <f>SUM($F$9:F53)</f>
        <v>36501129.86682683</v>
      </c>
      <c r="H53" s="23">
        <f t="shared" si="2"/>
        <v>6073276994.02185</v>
      </c>
      <c r="I53" s="1" t="str">
        <f>IF(($F$4=A53),SUM($D$9:D53)/$F$4,"  ")</f>
        <v>  </v>
      </c>
      <c r="J53" s="1" t="str">
        <f>IF(($F$4=A53),SUM($D$9:D53),"  ")</f>
        <v>  </v>
      </c>
    </row>
    <row r="54" spans="1:10" ht="15">
      <c r="A54" s="18">
        <f t="shared" si="3"/>
        <v>45</v>
      </c>
      <c r="B54" s="19">
        <f t="shared" si="4"/>
        <v>3255669.8930439525</v>
      </c>
      <c r="C54" s="17">
        <f t="shared" si="5"/>
        <v>-14488.25</v>
      </c>
      <c r="D54" s="20">
        <v>0.0682</v>
      </c>
      <c r="E54" s="21">
        <f t="shared" si="0"/>
        <v>222036.68670559756</v>
      </c>
      <c r="F54" s="2">
        <f t="shared" si="1"/>
        <v>3477706.57974955</v>
      </c>
      <c r="G54" s="22">
        <f>SUM($F$9:F54)</f>
        <v>39978836.44657638</v>
      </c>
      <c r="H54" s="23">
        <f t="shared" si="2"/>
        <v>6651918681.000057</v>
      </c>
      <c r="I54" s="1" t="str">
        <f>IF(($F$4=A54),SUM($D$9:D54)/$F$4,"  ")</f>
        <v>  </v>
      </c>
      <c r="J54" s="1" t="str">
        <f>IF(($F$4=A54),SUM($D$9:D54),"  ")</f>
        <v>  </v>
      </c>
    </row>
    <row r="55" spans="1:10" ht="15">
      <c r="A55" s="18">
        <f t="shared" si="3"/>
        <v>46</v>
      </c>
      <c r="B55" s="19">
        <f t="shared" si="4"/>
        <v>3477706.57974955</v>
      </c>
      <c r="C55" s="17">
        <f t="shared" si="5"/>
        <v>-14853.5</v>
      </c>
      <c r="D55" s="20">
        <v>0.0888</v>
      </c>
      <c r="E55" s="21">
        <f t="shared" si="0"/>
        <v>308820.34428176004</v>
      </c>
      <c r="F55" s="2">
        <f t="shared" si="1"/>
        <v>3786526.9240313102</v>
      </c>
      <c r="G55" s="22">
        <f>SUM($F$9:F55)</f>
        <v>43765363.37060769</v>
      </c>
      <c r="H55" s="23">
        <f t="shared" si="2"/>
        <v>7281943749.781931</v>
      </c>
      <c r="I55" s="1" t="str">
        <f>IF(($F$4=A55),SUM($D$9:D55)/$F$4,"  ")</f>
        <v>  </v>
      </c>
      <c r="J55" s="1" t="str">
        <f>IF(($F$4=A55),SUM($D$9:D55),"  ")</f>
        <v>  </v>
      </c>
    </row>
    <row r="56" spans="1:10" ht="15">
      <c r="A56" s="18">
        <f t="shared" si="3"/>
        <v>47</v>
      </c>
      <c r="B56" s="19">
        <f t="shared" si="4"/>
        <v>3786526.9240313102</v>
      </c>
      <c r="C56" s="17">
        <f t="shared" si="5"/>
        <v>-15218.75</v>
      </c>
      <c r="D56" s="20">
        <v>0.0597</v>
      </c>
      <c r="E56" s="21">
        <f t="shared" si="0"/>
        <v>226055.65736466923</v>
      </c>
      <c r="F56" s="2">
        <f t="shared" si="1"/>
        <v>4012582.5813959795</v>
      </c>
      <c r="G56" s="22">
        <f>SUM($F$9:F56)</f>
        <v>47777945.952003665</v>
      </c>
      <c r="H56" s="23">
        <f t="shared" si="2"/>
        <v>7949581315.170082</v>
      </c>
      <c r="I56" s="1" t="str">
        <f>IF(($F$4=A56),SUM($D$9:D56)/$F$4,"  ")</f>
        <v>  </v>
      </c>
      <c r="J56" s="1" t="str">
        <f>IF(($F$4=A56),SUM($D$9:D56),"  ")</f>
        <v>  </v>
      </c>
    </row>
    <row r="57" spans="1:10" ht="15">
      <c r="A57" s="18">
        <f t="shared" si="3"/>
        <v>48</v>
      </c>
      <c r="B57" s="19">
        <f t="shared" si="4"/>
        <v>4012582.5813959795</v>
      </c>
      <c r="C57" s="17">
        <f t="shared" si="5"/>
        <v>-15584</v>
      </c>
      <c r="D57" s="20">
        <v>0.0172</v>
      </c>
      <c r="E57" s="21">
        <f t="shared" si="0"/>
        <v>69016.42040001084</v>
      </c>
      <c r="F57" s="2">
        <f t="shared" si="1"/>
        <v>4081599.0017959904</v>
      </c>
      <c r="G57" s="22">
        <f>SUM($F$9:F57)</f>
        <v>51859544.95379966</v>
      </c>
      <c r="H57" s="23">
        <f t="shared" si="2"/>
        <v>8628702246.682909</v>
      </c>
      <c r="I57" s="1" t="str">
        <f>IF(($F$4=A57),SUM($D$9:D57)/$F$4,"  ")</f>
        <v>  </v>
      </c>
      <c r="J57" s="1" t="str">
        <f>IF(($F$4=A57),SUM($D$9:D57),"  ")</f>
        <v>  </v>
      </c>
    </row>
    <row r="58" spans="1:10" ht="15">
      <c r="A58" s="18">
        <f t="shared" si="3"/>
        <v>49</v>
      </c>
      <c r="B58" s="19">
        <f t="shared" si="4"/>
        <v>4081599.0017959904</v>
      </c>
      <c r="C58" s="17">
        <f t="shared" si="5"/>
        <v>-15949.25</v>
      </c>
      <c r="D58" s="20">
        <v>0.0115</v>
      </c>
      <c r="E58" s="21">
        <f t="shared" si="0"/>
        <v>46938.38852065389</v>
      </c>
      <c r="F58" s="2">
        <f t="shared" si="1"/>
        <v>4128537.390316644</v>
      </c>
      <c r="G58" s="22">
        <f>SUM($F$9:F58)</f>
        <v>55988082.3441163</v>
      </c>
      <c r="H58" s="23">
        <f t="shared" si="2"/>
        <v>9315633068.908134</v>
      </c>
      <c r="I58" s="1" t="str">
        <f>IF(($F$4=A58),SUM($D$9:D58)/$F$4,"  ")</f>
        <v>  </v>
      </c>
      <c r="J58" s="1" t="str">
        <f>IF(($F$4=A58),SUM($D$9:D58),"  ")</f>
        <v>  </v>
      </c>
    </row>
    <row r="59" spans="1:10" ht="15">
      <c r="A59" s="18">
        <f t="shared" si="3"/>
        <v>50</v>
      </c>
      <c r="B59" s="19">
        <f t="shared" si="4"/>
        <v>4128537.390316644</v>
      </c>
      <c r="C59" s="17">
        <f t="shared" si="5"/>
        <v>-16314.5</v>
      </c>
      <c r="D59" s="20">
        <v>0.0729</v>
      </c>
      <c r="E59" s="21">
        <f t="shared" si="0"/>
        <v>300970.3757540834</v>
      </c>
      <c r="F59" s="2">
        <f t="shared" si="1"/>
        <v>4429507.766070727</v>
      </c>
      <c r="G59" s="22">
        <f>SUM($F$9:F59)</f>
        <v>60417590.110187024</v>
      </c>
      <c r="H59" s="23">
        <f t="shared" si="2"/>
        <v>10052641148.073578</v>
      </c>
      <c r="I59" s="1" t="str">
        <f>IF(($F$4=A59),SUM($D$9:D59)/$F$4,"  ")</f>
        <v>  </v>
      </c>
      <c r="J59" s="1" t="str">
        <f>IF(($F$4=A59),SUM($D$9:D59),"  ")</f>
        <v>  </v>
      </c>
    </row>
    <row r="60" spans="1:10" ht="15">
      <c r="A60" s="18">
        <f t="shared" si="3"/>
        <v>51</v>
      </c>
      <c r="B60" s="19">
        <f t="shared" si="4"/>
        <v>4429507.766070727</v>
      </c>
      <c r="C60" s="17">
        <f t="shared" si="5"/>
        <v>-16679.75</v>
      </c>
      <c r="D60" s="20">
        <v>0.1356</v>
      </c>
      <c r="E60" s="21">
        <f t="shared" si="0"/>
        <v>600641.2530791906</v>
      </c>
      <c r="F60" s="2">
        <f t="shared" si="1"/>
        <v>5030149.019149918</v>
      </c>
      <c r="G60" s="22">
        <f>SUM($F$9:F60)</f>
        <v>65447739.12933694</v>
      </c>
      <c r="H60" s="23">
        <f t="shared" si="2"/>
        <v>10889587522.773855</v>
      </c>
      <c r="I60" s="1" t="str">
        <f>IF(($F$4=A60),SUM($D$9:D60)/$F$4,"  ")</f>
        <v>  </v>
      </c>
      <c r="J60" s="1" t="str">
        <f>IF(($F$4=A60),SUM($D$9:D60),"  ")</f>
        <v>  </v>
      </c>
    </row>
    <row r="61" spans="1:10" ht="15">
      <c r="A61" s="18">
        <f t="shared" si="3"/>
        <v>52</v>
      </c>
      <c r="B61" s="19">
        <f t="shared" si="4"/>
        <v>5030149.019149918</v>
      </c>
      <c r="C61" s="17">
        <f t="shared" si="5"/>
        <v>-17045</v>
      </c>
      <c r="D61" s="20">
        <v>0.1063</v>
      </c>
      <c r="E61" s="21">
        <f t="shared" si="0"/>
        <v>534704.8407356363</v>
      </c>
      <c r="F61" s="2">
        <f t="shared" si="1"/>
        <v>5564853.859885555</v>
      </c>
      <c r="G61" s="22">
        <f>SUM($F$9:F61)</f>
        <v>71012592.9892225</v>
      </c>
      <c r="H61" s="23">
        <f t="shared" si="2"/>
        <v>11815501297.104774</v>
      </c>
      <c r="I61" s="1" t="str">
        <f>IF(($F$4=A61),SUM($D$9:D61)/$F$4,"  ")</f>
        <v>  </v>
      </c>
      <c r="J61" s="1" t="str">
        <f>IF(($F$4=A61),SUM($D$9:D61),"  ")</f>
        <v>  </v>
      </c>
    </row>
    <row r="62" spans="1:10" ht="15">
      <c r="A62" s="18">
        <f t="shared" si="3"/>
        <v>53</v>
      </c>
      <c r="B62" s="19">
        <f t="shared" si="4"/>
        <v>5564853.859885555</v>
      </c>
      <c r="C62" s="17">
        <f t="shared" si="5"/>
        <v>-17410.25</v>
      </c>
      <c r="D62" s="20">
        <v>0.059</v>
      </c>
      <c r="E62" s="21">
        <f t="shared" si="0"/>
        <v>328326.3777332477</v>
      </c>
      <c r="F62" s="2">
        <f t="shared" si="1"/>
        <v>5893180.237618802</v>
      </c>
      <c r="G62" s="22">
        <f>SUM($F$9:F62)</f>
        <v>76905773.2268413</v>
      </c>
      <c r="H62" s="23">
        <f t="shared" si="2"/>
        <v>12796043984.121216</v>
      </c>
      <c r="I62" s="1" t="str">
        <f>IF(($F$4=A62),SUM($D$9:D62)/$F$4,"  ")</f>
        <v>  </v>
      </c>
      <c r="J62" s="1" t="str">
        <f>IF(($F$4=A62),SUM($D$9:D62),"  ")</f>
        <v>  </v>
      </c>
    </row>
    <row r="63" spans="1:10" ht="15">
      <c r="A63" s="18">
        <f t="shared" si="3"/>
        <v>54</v>
      </c>
      <c r="B63" s="19">
        <f t="shared" si="4"/>
        <v>5893180.237618802</v>
      </c>
      <c r="C63" s="17">
        <f t="shared" si="5"/>
        <v>-17775.5</v>
      </c>
      <c r="D63" s="20">
        <v>0.0401</v>
      </c>
      <c r="E63" s="21">
        <f t="shared" si="0"/>
        <v>236316.52752851395</v>
      </c>
      <c r="F63" s="2">
        <f t="shared" si="1"/>
        <v>6129496.765147316</v>
      </c>
      <c r="G63" s="22">
        <f>SUM($F$9:F63)</f>
        <v>83035269.99198861</v>
      </c>
      <c r="H63" s="23">
        <f t="shared" si="2"/>
        <v>13815906432.887016</v>
      </c>
      <c r="I63" s="1" t="str">
        <f>IF(($F$4=A63),SUM($D$9:D63)/$F$4,"  ")</f>
        <v>  </v>
      </c>
      <c r="J63" s="1" t="str">
        <f>IF(($F$4=A63),SUM($D$9:D63),"  ")</f>
        <v>  </v>
      </c>
    </row>
    <row r="64" spans="1:10" ht="15">
      <c r="A64" s="18">
        <f t="shared" si="3"/>
        <v>55</v>
      </c>
      <c r="B64" s="19">
        <f t="shared" si="4"/>
        <v>6129496.765147316</v>
      </c>
      <c r="C64" s="17">
        <f t="shared" si="5"/>
        <v>-18140.75</v>
      </c>
      <c r="D64" s="20">
        <v>0.0121</v>
      </c>
      <c r="E64" s="21">
        <f t="shared" si="0"/>
        <v>74166.91085828253</v>
      </c>
      <c r="F64" s="2">
        <f t="shared" si="1"/>
        <v>6203663.676005599</v>
      </c>
      <c r="G64" s="22">
        <f>SUM($F$9:F64)</f>
        <v>89238933.66799422</v>
      </c>
      <c r="H64" s="23">
        <f t="shared" si="2"/>
        <v>14848109217.282885</v>
      </c>
      <c r="I64" s="1" t="str">
        <f>IF(($F$4=A64),SUM($D$9:D64)/$F$4,"  ")</f>
        <v>  </v>
      </c>
      <c r="J64" s="1" t="str">
        <f>IF(($F$4=A64),SUM($D$9:D64),"  ")</f>
        <v>  </v>
      </c>
    </row>
    <row r="65" spans="1:10" ht="15">
      <c r="A65" s="18">
        <f t="shared" si="3"/>
        <v>56</v>
      </c>
      <c r="B65" s="19">
        <f t="shared" si="4"/>
        <v>6203663.676005599</v>
      </c>
      <c r="C65" s="17">
        <f t="shared" si="5"/>
        <v>-18506</v>
      </c>
      <c r="D65" s="20">
        <v>0.0159</v>
      </c>
      <c r="E65" s="21">
        <f t="shared" si="0"/>
        <v>98638.25244848903</v>
      </c>
      <c r="F65" s="2">
        <f t="shared" si="1"/>
        <v>6302301.928454088</v>
      </c>
      <c r="G65" s="22">
        <f>SUM($F$9:F65)</f>
        <v>95541235.5964483</v>
      </c>
      <c r="H65" s="23">
        <f t="shared" si="2"/>
        <v>15896724025.950647</v>
      </c>
      <c r="I65" s="1" t="str">
        <f>IF(($F$4=A65),SUM($D$9:D65)/$F$4,"  ")</f>
        <v>  </v>
      </c>
      <c r="J65" s="1" t="str">
        <f>IF(($F$4=A65),SUM($D$9:D65),"  ")</f>
        <v>  </v>
      </c>
    </row>
    <row r="66" spans="1:10" ht="15">
      <c r="A66" s="18">
        <f t="shared" si="3"/>
        <v>57</v>
      </c>
      <c r="B66" s="19">
        <f t="shared" si="4"/>
        <v>6302301.928454088</v>
      </c>
      <c r="C66" s="17">
        <f t="shared" si="5"/>
        <v>-18871.25</v>
      </c>
      <c r="D66" s="20">
        <v>-0.0159</v>
      </c>
      <c r="E66" s="21">
        <f t="shared" si="0"/>
        <v>-100206.60066242001</v>
      </c>
      <c r="F66" s="2">
        <f t="shared" si="1"/>
        <v>6202095.3277916685</v>
      </c>
      <c r="G66" s="22">
        <f>SUM($F$9:F66)</f>
        <v>101743330.92423996</v>
      </c>
      <c r="H66" s="23">
        <f t="shared" si="2"/>
        <v>16928665859.16059</v>
      </c>
      <c r="I66" s="1" t="str">
        <f>IF(($F$4=A66),SUM($D$9:D66)/$F$4,"  ")</f>
        <v>  </v>
      </c>
      <c r="J66" s="1" t="str">
        <f>IF(($F$4=A66),SUM($D$9:D66),"  ")</f>
        <v>  </v>
      </c>
    </row>
    <row r="67" spans="1:10" ht="15">
      <c r="A67" s="18">
        <f t="shared" si="3"/>
        <v>58</v>
      </c>
      <c r="B67" s="19">
        <f t="shared" si="4"/>
        <v>6202095.3277916685</v>
      </c>
      <c r="C67" s="17">
        <f t="shared" si="5"/>
        <v>-19236.5</v>
      </c>
      <c r="D67" s="20">
        <v>0.0941</v>
      </c>
      <c r="E67" s="21">
        <f t="shared" si="0"/>
        <v>583617.170345196</v>
      </c>
      <c r="F67" s="2">
        <f t="shared" si="1"/>
        <v>6785712.498136865</v>
      </c>
      <c r="G67" s="22">
        <f>SUM($F$9:F67)</f>
        <v>108529043.42237683</v>
      </c>
      <c r="H67" s="23">
        <f t="shared" si="2"/>
        <v>18057713418.87559</v>
      </c>
      <c r="I67" s="1" t="str">
        <f>IF(($F$4=A67),SUM($D$9:D67)/$F$4,"  ")</f>
        <v>  </v>
      </c>
      <c r="J67" s="1" t="str">
        <f>IF(($F$4=A67),SUM($D$9:D67),"  ")</f>
        <v>  </v>
      </c>
    </row>
    <row r="68" spans="1:10" ht="15">
      <c r="A68" s="18">
        <f t="shared" si="3"/>
        <v>59</v>
      </c>
      <c r="B68" s="19">
        <f t="shared" si="4"/>
        <v>6785712.498136865</v>
      </c>
      <c r="C68" s="17">
        <f t="shared" si="5"/>
        <v>-19601.75</v>
      </c>
      <c r="D68" s="20">
        <v>0.1088</v>
      </c>
      <c r="E68" s="21">
        <f t="shared" si="0"/>
        <v>738285.5197972909</v>
      </c>
      <c r="F68" s="2">
        <f t="shared" si="1"/>
        <v>7523998.017934156</v>
      </c>
      <c r="G68" s="22">
        <f>SUM($F$9:F68)</f>
        <v>116053041.44031098</v>
      </c>
      <c r="H68" s="23">
        <f t="shared" si="2"/>
        <v>19309601353.08758</v>
      </c>
      <c r="I68" s="1" t="str">
        <f>IF(($F$4=A68),SUM($D$9:D68)/$F$4,"  ")</f>
        <v>  </v>
      </c>
      <c r="J68" s="1" t="str">
        <f>IF(($F$4=A68),SUM($D$9:D68),"  ")</f>
        <v>  </v>
      </c>
    </row>
    <row r="69" spans="1:10" ht="15">
      <c r="A69" s="18">
        <f t="shared" si="3"/>
        <v>60</v>
      </c>
      <c r="B69" s="19">
        <f t="shared" si="4"/>
        <v>7523998.017934156</v>
      </c>
      <c r="C69" s="17">
        <f t="shared" si="5"/>
        <v>-19967</v>
      </c>
      <c r="D69" s="20">
        <v>0.0539</v>
      </c>
      <c r="E69" s="21">
        <f t="shared" si="0"/>
        <v>405543.493166651</v>
      </c>
      <c r="F69" s="2">
        <f t="shared" si="1"/>
        <v>7929541.511100806</v>
      </c>
      <c r="G69" s="22">
        <f>SUM($F$9:F69)</f>
        <v>123982582.95141178</v>
      </c>
      <c r="H69" s="23">
        <f t="shared" si="2"/>
        <v>20628966046.9536</v>
      </c>
      <c r="I69" s="1" t="str">
        <f>IF(($F$4=A69),SUM($D$9:D69)/$F$4,"  ")</f>
        <v>  </v>
      </c>
      <c r="J69" s="1" t="str">
        <f>IF(($F$4=A69),SUM($D$9:D69),"  ")</f>
        <v>  </v>
      </c>
    </row>
    <row r="70" spans="1:10" ht="15">
      <c r="A70" s="18">
        <f t="shared" si="3"/>
        <v>61</v>
      </c>
      <c r="B70" s="19">
        <f t="shared" si="4"/>
        <v>7929541.511100806</v>
      </c>
      <c r="C70" s="17">
        <f t="shared" si="5"/>
        <v>-20332.25</v>
      </c>
      <c r="D70" s="20">
        <v>0.0672</v>
      </c>
      <c r="E70" s="21">
        <f t="shared" si="0"/>
        <v>532865.1895459741</v>
      </c>
      <c r="F70" s="2">
        <f t="shared" si="1"/>
        <v>8462406.70064678</v>
      </c>
      <c r="G70" s="22">
        <f>SUM($F$9:F70)</f>
        <v>132444989.65205857</v>
      </c>
      <c r="H70" s="23">
        <f t="shared" si="2"/>
        <v>22036992048.247417</v>
      </c>
      <c r="I70" s="1" t="str">
        <f>IF(($F$4=A70),SUM($D$9:D70)/$F$4,"  ")</f>
        <v>  </v>
      </c>
      <c r="J70" s="1" t="str">
        <f>IF(($F$4=A70),SUM($D$9:D70),"  ")</f>
        <v>  </v>
      </c>
    </row>
    <row r="71" spans="1:10" ht="15">
      <c r="A71" s="18">
        <f t="shared" si="3"/>
        <v>62</v>
      </c>
      <c r="B71" s="19">
        <f t="shared" si="4"/>
        <v>8462406.70064678</v>
      </c>
      <c r="C71" s="17">
        <f>C70-365.25</f>
        <v>-20697.5</v>
      </c>
      <c r="D71" s="20">
        <v>0.1773</v>
      </c>
      <c r="E71" s="21">
        <f t="shared" si="0"/>
        <v>1500384.7080246743</v>
      </c>
      <c r="F71" s="2">
        <f t="shared" si="1"/>
        <v>9962791.408671455</v>
      </c>
      <c r="G71" s="22">
        <f>SUM($F$9:F71)</f>
        <v>142407781.06073004</v>
      </c>
      <c r="H71" s="23">
        <f t="shared" si="2"/>
        <v>23694661059.57063</v>
      </c>
      <c r="I71" s="1" t="str">
        <f>IF(($F$4=A71),SUM($D$9:D71)/$F$4,"  ")</f>
        <v>  </v>
      </c>
      <c r="J71" s="1" t="str">
        <f>IF(($F$4=A71),SUM($D$9:D71),"  ")</f>
        <v>  </v>
      </c>
    </row>
    <row r="72" spans="1:10" ht="15">
      <c r="A72" s="18">
        <f t="shared" si="3"/>
        <v>63</v>
      </c>
      <c r="B72" s="19">
        <f t="shared" si="4"/>
        <v>9962791.408671455</v>
      </c>
      <c r="C72" s="17">
        <f t="shared" si="5"/>
        <v>-21062.75</v>
      </c>
      <c r="D72" s="20">
        <v>0.312</v>
      </c>
      <c r="E72" s="21">
        <f t="shared" si="0"/>
        <v>3108390.919505494</v>
      </c>
      <c r="F72" s="2">
        <f t="shared" si="1"/>
        <v>13071182.32817695</v>
      </c>
      <c r="G72" s="22">
        <f>SUM($F$9:F72)</f>
        <v>155478963.388907</v>
      </c>
      <c r="H72" s="23">
        <f t="shared" si="2"/>
        <v>25869522802.426678</v>
      </c>
      <c r="I72" s="1" t="str">
        <f>IF(($F$4=A72),SUM($D$9:D72)/$F$4,"  ")</f>
        <v>  </v>
      </c>
      <c r="J72" s="1" t="str">
        <f>IF(($F$4=A72),SUM($D$9:D72),"  ")</f>
        <v>  </v>
      </c>
    </row>
    <row r="73" spans="1:10" ht="15">
      <c r="A73" s="18">
        <f t="shared" si="3"/>
        <v>64</v>
      </c>
      <c r="B73" s="19">
        <f t="shared" si="4"/>
        <v>13071182.32817695</v>
      </c>
      <c r="C73" s="17">
        <f t="shared" si="5"/>
        <v>-21428</v>
      </c>
      <c r="D73" s="20">
        <v>0.0718</v>
      </c>
      <c r="E73" s="21">
        <f aca="true" t="shared" si="6" ref="E73:E118">B73*D73</f>
        <v>938510.891163105</v>
      </c>
      <c r="F73" s="2">
        <f t="shared" si="1"/>
        <v>14009693.219340054</v>
      </c>
      <c r="G73" s="22">
        <f>SUM($F$9:F73)</f>
        <v>169488656.60824704</v>
      </c>
      <c r="H73" s="23">
        <f t="shared" si="2"/>
        <v>28200539618.419792</v>
      </c>
      <c r="I73" s="1" t="str">
        <f>IF(($F$4=A73),SUM($D$9:D73)/$F$4,"  ")</f>
        <v>  </v>
      </c>
      <c r="J73" s="1" t="str">
        <f>IF(($F$4=A73),SUM($D$9:D73),"  ")</f>
        <v>  </v>
      </c>
    </row>
    <row r="74" spans="1:10" ht="15">
      <c r="A74" s="18">
        <f t="shared" si="3"/>
        <v>65</v>
      </c>
      <c r="B74" s="19">
        <f t="shared" si="4"/>
        <v>14009693.219340054</v>
      </c>
      <c r="C74" s="17">
        <f t="shared" si="5"/>
        <v>-21793.25</v>
      </c>
      <c r="D74" s="20">
        <v>0.0419</v>
      </c>
      <c r="E74" s="21">
        <f t="shared" si="6"/>
        <v>587006.1458903482</v>
      </c>
      <c r="F74" s="2">
        <f aca="true" t="shared" si="7" ref="F74:F118">B74+E74</f>
        <v>14596699.365230402</v>
      </c>
      <c r="G74" s="22">
        <f>SUM($F$9:F74)</f>
        <v>184085355.97347745</v>
      </c>
      <c r="H74" s="23">
        <f aca="true" t="shared" si="8" ref="H74:H118">G74*166.386</f>
        <v>30629226039.003017</v>
      </c>
      <c r="I74" s="1" t="str">
        <f>IF(($F$4=A74),SUM($D$9:D74)/$F$4,"  ")</f>
        <v>  </v>
      </c>
      <c r="J74" s="1" t="str">
        <f>IF(($F$4=A74),SUM($D$9:D74),"  ")</f>
        <v>  </v>
      </c>
    </row>
    <row r="75" spans="1:10" ht="15">
      <c r="A75" s="18">
        <f aca="true" t="shared" si="9" ref="A75:A118">A74+1</f>
        <v>66</v>
      </c>
      <c r="B75" s="19">
        <f aca="true" t="shared" si="10" ref="B75:B118">F74</f>
        <v>14596699.365230402</v>
      </c>
      <c r="C75" s="17">
        <f aca="true" t="shared" si="11" ref="C75:C118">C74-365.25</f>
        <v>-22158.5</v>
      </c>
      <c r="D75" s="20">
        <v>-0.0053</v>
      </c>
      <c r="E75" s="21">
        <f t="shared" si="6"/>
        <v>-77362.50663572113</v>
      </c>
      <c r="F75" s="2">
        <f t="shared" si="7"/>
        <v>14519336.85859468</v>
      </c>
      <c r="G75" s="22">
        <f>SUM($F$9:F75)</f>
        <v>198604692.83207214</v>
      </c>
      <c r="H75" s="23">
        <f t="shared" si="8"/>
        <v>33045040421.557156</v>
      </c>
      <c r="I75" s="1" t="str">
        <f>IF(($F$4=A75),SUM($D$9:D75)/$F$4,"  ")</f>
        <v>  </v>
      </c>
      <c r="J75" s="1" t="str">
        <f>IF(($F$4=A75),SUM($D$9:D75),"  ")</f>
        <v>  </v>
      </c>
    </row>
    <row r="76" spans="1:10" ht="15">
      <c r="A76" s="18">
        <f t="shared" si="9"/>
        <v>67</v>
      </c>
      <c r="B76" s="19">
        <f t="shared" si="10"/>
        <v>14519336.85859468</v>
      </c>
      <c r="C76" s="17">
        <f t="shared" si="11"/>
        <v>-22523.75</v>
      </c>
      <c r="D76" s="20">
        <v>0.0696</v>
      </c>
      <c r="E76" s="21">
        <f t="shared" si="6"/>
        <v>1010545.8453581897</v>
      </c>
      <c r="F76" s="2">
        <f t="shared" si="7"/>
        <v>15529882.70395287</v>
      </c>
      <c r="G76" s="22">
        <f>SUM($F$9:F76)</f>
        <v>214134575.53602502</v>
      </c>
      <c r="H76" s="23">
        <f t="shared" si="8"/>
        <v>35628995485.137054</v>
      </c>
      <c r="I76" s="1" t="str">
        <f>IF(($F$4=A76),SUM($D$9:D76)/$F$4,"  ")</f>
        <v>  </v>
      </c>
      <c r="J76" s="1" t="str">
        <f>IF(($F$4=A76),SUM($D$9:D76),"  ")</f>
        <v>  </v>
      </c>
    </row>
    <row r="77" spans="1:10" ht="15">
      <c r="A77" s="18">
        <f t="shared" si="9"/>
        <v>68</v>
      </c>
      <c r="B77" s="19">
        <f t="shared" si="10"/>
        <v>15529882.70395287</v>
      </c>
      <c r="C77" s="17">
        <f t="shared" si="11"/>
        <v>-22889</v>
      </c>
      <c r="D77" s="20">
        <v>0.2889</v>
      </c>
      <c r="E77" s="21">
        <f t="shared" si="6"/>
        <v>4486583.1131719835</v>
      </c>
      <c r="F77" s="2">
        <f t="shared" si="7"/>
        <v>20016465.81712485</v>
      </c>
      <c r="G77" s="22">
        <f>SUM($F$9:F77)</f>
        <v>234151041.35314986</v>
      </c>
      <c r="H77" s="23">
        <f t="shared" si="8"/>
        <v>38959455166.58519</v>
      </c>
      <c r="I77" s="1" t="str">
        <f>IF(($F$4=A77),SUM($D$9:D77)/$F$4,"  ")</f>
        <v>  </v>
      </c>
      <c r="J77" s="1" t="str">
        <f>IF(($F$4=A77),SUM($D$9:D77),"  ")</f>
        <v>  </v>
      </c>
    </row>
    <row r="78" spans="1:10" ht="15">
      <c r="A78" s="18">
        <f t="shared" si="9"/>
        <v>69</v>
      </c>
      <c r="B78" s="19">
        <f t="shared" si="10"/>
        <v>20016465.81712485</v>
      </c>
      <c r="C78" s="17">
        <f t="shared" si="11"/>
        <v>-23254.25</v>
      </c>
      <c r="D78" s="20">
        <v>0.1589</v>
      </c>
      <c r="E78" s="21">
        <f t="shared" si="6"/>
        <v>3180616.4183411393</v>
      </c>
      <c r="F78" s="2">
        <f t="shared" si="7"/>
        <v>23197082.23546599</v>
      </c>
      <c r="G78" s="22">
        <f>SUM($F$9:F78)</f>
        <v>257348123.58861583</v>
      </c>
      <c r="H78" s="23">
        <f t="shared" si="8"/>
        <v>42819124891.415436</v>
      </c>
      <c r="I78" s="1" t="str">
        <f>IF(($F$4=A78),SUM($D$9:D78)/$F$4,"  ")</f>
        <v>  </v>
      </c>
      <c r="J78" s="1" t="str">
        <f>IF(($F$4=A78),SUM($D$9:D78),"  ")</f>
        <v>  </v>
      </c>
    </row>
    <row r="79" spans="1:10" ht="15">
      <c r="A79" s="18">
        <f t="shared" si="9"/>
        <v>70</v>
      </c>
      <c r="B79" s="19">
        <f t="shared" si="10"/>
        <v>23197082.23546599</v>
      </c>
      <c r="C79" s="17">
        <f t="shared" si="11"/>
        <v>-23619.5</v>
      </c>
      <c r="D79" s="20">
        <v>0.1316</v>
      </c>
      <c r="E79" s="21">
        <f t="shared" si="6"/>
        <v>3052736.022187324</v>
      </c>
      <c r="F79" s="2">
        <f t="shared" si="7"/>
        <v>26249818.25765331</v>
      </c>
      <c r="G79" s="22">
        <f>SUM($F$9:F79)</f>
        <v>283597941.84626913</v>
      </c>
      <c r="H79" s="23">
        <f t="shared" si="8"/>
        <v>47186727152.03333</v>
      </c>
      <c r="I79" s="1" t="str">
        <f>IF(($F$4=A79),SUM($D$9:D79)/$F$4,"  ")</f>
        <v>  </v>
      </c>
      <c r="J79" s="1" t="str">
        <f>IF(($F$4=A79),SUM($D$9:D79),"  ")</f>
        <v>  </v>
      </c>
    </row>
    <row r="80" spans="1:10" ht="15">
      <c r="A80" s="18">
        <f t="shared" si="9"/>
        <v>71</v>
      </c>
      <c r="B80" s="19">
        <f t="shared" si="10"/>
        <v>26249818.25765331</v>
      </c>
      <c r="C80" s="17">
        <f t="shared" si="11"/>
        <v>-23984.75</v>
      </c>
      <c r="D80" s="20">
        <v>0.1516</v>
      </c>
      <c r="E80" s="21">
        <f t="shared" si="6"/>
        <v>3979472.4478602423</v>
      </c>
      <c r="F80" s="2">
        <f t="shared" si="7"/>
        <v>30229290.70551355</v>
      </c>
      <c r="G80" s="22">
        <f>SUM($F$9:F80)</f>
        <v>313827232.55178267</v>
      </c>
      <c r="H80" s="23">
        <f t="shared" si="8"/>
        <v>52216457915.36091</v>
      </c>
      <c r="I80" s="1" t="str">
        <f>IF(($F$4=A80),SUM($D$9:D80)/$F$4,"  ")</f>
        <v>  </v>
      </c>
      <c r="J80" s="1" t="str">
        <f>IF(($F$4=A80),SUM($D$9:D80),"  ")</f>
        <v>  </v>
      </c>
    </row>
    <row r="81" spans="1:10" ht="15">
      <c r="A81" s="18">
        <f t="shared" si="9"/>
        <v>72</v>
      </c>
      <c r="B81" s="19">
        <f t="shared" si="10"/>
        <v>30229290.70551355</v>
      </c>
      <c r="C81" s="17">
        <f t="shared" si="11"/>
        <v>-24350</v>
      </c>
      <c r="D81" s="20">
        <v>0.1787</v>
      </c>
      <c r="E81" s="21">
        <f t="shared" si="6"/>
        <v>5401974.249075271</v>
      </c>
      <c r="F81" s="2">
        <f t="shared" si="7"/>
        <v>35631264.95458882</v>
      </c>
      <c r="G81" s="22">
        <f>SUM($F$9:F81)</f>
        <v>349458497.5063715</v>
      </c>
      <c r="H81" s="23">
        <f t="shared" si="8"/>
        <v>58145001566.09512</v>
      </c>
      <c r="I81" s="1" t="str">
        <f>IF(($F$4=A81),SUM($D$9:D81)/$F$4,"  ")</f>
        <v>  </v>
      </c>
      <c r="J81" s="1" t="str">
        <f>IF(($F$4=A81),SUM($D$9:D81),"  ")</f>
        <v>  </v>
      </c>
    </row>
    <row r="82" spans="1:10" ht="15">
      <c r="A82" s="18">
        <f t="shared" si="9"/>
        <v>73</v>
      </c>
      <c r="B82" s="19">
        <f t="shared" si="10"/>
        <v>35631264.95458882</v>
      </c>
      <c r="C82" s="17">
        <f t="shared" si="11"/>
        <v>-24715.25</v>
      </c>
      <c r="D82" s="20">
        <v>-0.0192</v>
      </c>
      <c r="E82" s="21">
        <f t="shared" si="6"/>
        <v>-684120.2871281053</v>
      </c>
      <c r="F82" s="2">
        <f t="shared" si="7"/>
        <v>34947144.66746072</v>
      </c>
      <c r="G82" s="22">
        <f>SUM($F$9:F82)</f>
        <v>384405642.17383224</v>
      </c>
      <c r="H82" s="23">
        <f t="shared" si="8"/>
        <v>63959717178.73525</v>
      </c>
      <c r="I82" s="1" t="str">
        <f>IF(($F$4=A82),SUM($D$9:D82)/$F$4,"  ")</f>
        <v>  </v>
      </c>
      <c r="J82" s="1" t="str">
        <f>IF(($F$4=A82),SUM($D$9:D82),"  ")</f>
        <v>  </v>
      </c>
    </row>
    <row r="83" spans="1:10" ht="15">
      <c r="A83" s="18">
        <f t="shared" si="9"/>
        <v>74</v>
      </c>
      <c r="B83" s="19">
        <f t="shared" si="10"/>
        <v>34947144.66746072</v>
      </c>
      <c r="C83" s="17">
        <f t="shared" si="11"/>
        <v>-25080.5</v>
      </c>
      <c r="D83" s="20">
        <v>-0.0167</v>
      </c>
      <c r="E83" s="21">
        <f t="shared" si="6"/>
        <v>-583617.315946594</v>
      </c>
      <c r="F83" s="2">
        <f t="shared" si="7"/>
        <v>34363527.35151412</v>
      </c>
      <c r="G83" s="22">
        <f>SUM($F$9:F83)</f>
        <v>418769169.52534634</v>
      </c>
      <c r="H83" s="23">
        <f t="shared" si="8"/>
        <v>69677327040.64427</v>
      </c>
      <c r="I83" s="1" t="str">
        <f>IF(($F$4=A83),SUM($D$9:D83)/$F$4,"  ")</f>
        <v>  </v>
      </c>
      <c r="J83" s="1" t="str">
        <f>IF(($F$4=A83),SUM($D$9:D83),"  ")</f>
        <v>  </v>
      </c>
    </row>
    <row r="84" spans="1:10" ht="15">
      <c r="A84" s="18">
        <f t="shared" si="9"/>
        <v>75</v>
      </c>
      <c r="B84" s="19">
        <f t="shared" si="10"/>
        <v>34363527.35151412</v>
      </c>
      <c r="C84" s="17">
        <f t="shared" si="11"/>
        <v>-25445.75</v>
      </c>
      <c r="D84" s="20">
        <v>0.0349</v>
      </c>
      <c r="E84" s="21">
        <f t="shared" si="6"/>
        <v>1199287.104567843</v>
      </c>
      <c r="F84" s="2">
        <f t="shared" si="7"/>
        <v>35562814.456081964</v>
      </c>
      <c r="G84" s="22">
        <f>SUM($F$9:F84)</f>
        <v>454331983.9814283</v>
      </c>
      <c r="H84" s="23">
        <f t="shared" si="8"/>
        <v>75594481486.73393</v>
      </c>
      <c r="I84" s="1" t="str">
        <f>IF(($F$4=A84),SUM($D$9:D84)/$F$4,"  ")</f>
        <v>  </v>
      </c>
      <c r="J84" s="1" t="str">
        <f>IF(($F$4=A84),SUM($D$9:D84),"  ")</f>
        <v>  </v>
      </c>
    </row>
    <row r="85" spans="1:10" ht="15">
      <c r="A85" s="18">
        <f t="shared" si="9"/>
        <v>76</v>
      </c>
      <c r="B85" s="19">
        <f t="shared" si="10"/>
        <v>35562814.456081964</v>
      </c>
      <c r="C85" s="17">
        <f t="shared" si="11"/>
        <v>-25811</v>
      </c>
      <c r="D85" s="20">
        <v>-0.0499</v>
      </c>
      <c r="E85" s="21">
        <f t="shared" si="6"/>
        <v>-1774584.44135849</v>
      </c>
      <c r="F85" s="2">
        <f t="shared" si="7"/>
        <v>33788230.01472347</v>
      </c>
      <c r="G85" s="22">
        <f>SUM($F$9:F85)</f>
        <v>488120213.9961518</v>
      </c>
      <c r="H85" s="23">
        <f t="shared" si="8"/>
        <v>81216369925.96371</v>
      </c>
      <c r="I85" s="1" t="str">
        <f>IF(($F$4=A85),SUM($D$9:D85)/$F$4,"  ")</f>
        <v>  </v>
      </c>
      <c r="J85" s="1" t="str">
        <f>IF(($F$4=A85),SUM($D$9:D85),"  ")</f>
        <v>  </v>
      </c>
    </row>
    <row r="86" spans="1:10" ht="15">
      <c r="A86" s="18">
        <f t="shared" si="9"/>
        <v>77</v>
      </c>
      <c r="B86" s="19">
        <f t="shared" si="10"/>
        <v>33788230.01472347</v>
      </c>
      <c r="C86" s="17">
        <f t="shared" si="11"/>
        <v>-26176.25</v>
      </c>
      <c r="D86" s="20">
        <v>-0.0349</v>
      </c>
      <c r="E86" s="21">
        <f t="shared" si="6"/>
        <v>-1179209.2275138493</v>
      </c>
      <c r="F86" s="2">
        <f t="shared" si="7"/>
        <v>32609020.787209623</v>
      </c>
      <c r="G86" s="22">
        <f>SUM($F$9:F86)</f>
        <v>520729234.78336143</v>
      </c>
      <c r="H86" s="23">
        <f t="shared" si="8"/>
        <v>86642054458.66437</v>
      </c>
      <c r="I86" s="1" t="str">
        <f>IF(($F$4=A86),SUM($D$9:D86)/$F$4,"  ")</f>
        <v>  </v>
      </c>
      <c r="J86" s="1" t="str">
        <f>IF(($F$4=A86),SUM($D$9:D86),"  ")</f>
        <v>  </v>
      </c>
    </row>
    <row r="87" spans="1:10" ht="15">
      <c r="A87" s="18">
        <f t="shared" si="9"/>
        <v>78</v>
      </c>
      <c r="B87" s="19">
        <f t="shared" si="10"/>
        <v>32609020.787209623</v>
      </c>
      <c r="C87" s="17">
        <f t="shared" si="11"/>
        <v>-26541.5</v>
      </c>
      <c r="D87" s="20">
        <v>0.0862</v>
      </c>
      <c r="E87" s="21">
        <f t="shared" si="6"/>
        <v>2810897.5918574696</v>
      </c>
      <c r="F87" s="2">
        <f t="shared" si="7"/>
        <v>35419918.37906709</v>
      </c>
      <c r="G87" s="22">
        <f>SUM($F$9:F87)</f>
        <v>556149153.1624285</v>
      </c>
      <c r="H87" s="23">
        <f t="shared" si="8"/>
        <v>92535432998.08383</v>
      </c>
      <c r="I87" s="1" t="str">
        <f>IF(($F$4=A87),SUM($D$9:D87)/$F$4,"  ")</f>
        <v>  </v>
      </c>
      <c r="J87" s="1" t="str">
        <f>IF(($F$4=A87),SUM($D$9:D87),"  ")</f>
        <v>  </v>
      </c>
    </row>
    <row r="88" spans="1:10" ht="15">
      <c r="A88" s="18">
        <f t="shared" si="9"/>
        <v>79</v>
      </c>
      <c r="B88" s="19">
        <f t="shared" si="10"/>
        <v>35419918.37906709</v>
      </c>
      <c r="C88" s="17">
        <f t="shared" si="11"/>
        <v>-26906.75</v>
      </c>
      <c r="D88" s="20">
        <v>-0.0509</v>
      </c>
      <c r="E88" s="21">
        <f t="shared" si="6"/>
        <v>-1802873.845494515</v>
      </c>
      <c r="F88" s="2">
        <f t="shared" si="7"/>
        <v>33617044.53357258</v>
      </c>
      <c r="G88" s="22">
        <f>SUM($F$9:F88)</f>
        <v>589766197.696001</v>
      </c>
      <c r="H88" s="23">
        <f t="shared" si="8"/>
        <v>98128838569.84683</v>
      </c>
      <c r="I88" s="1" t="str">
        <f>IF(($F$4=A88),SUM($D$9:D88)/$F$4,"  ")</f>
        <v>  </v>
      </c>
      <c r="J88" s="1" t="str">
        <f>IF(($F$4=A88),SUM($D$9:D88),"  ")</f>
        <v>  </v>
      </c>
    </row>
    <row r="89" spans="1:10" ht="15">
      <c r="A89" s="18">
        <f t="shared" si="9"/>
        <v>80</v>
      </c>
      <c r="B89" s="19">
        <f t="shared" si="10"/>
        <v>33617044.53357258</v>
      </c>
      <c r="C89" s="17">
        <f t="shared" si="11"/>
        <v>-27272</v>
      </c>
      <c r="D89" s="20">
        <v>0.0469</v>
      </c>
      <c r="E89" s="21">
        <f t="shared" si="6"/>
        <v>1576639.3886245538</v>
      </c>
      <c r="F89" s="2">
        <f t="shared" si="7"/>
        <v>35193683.92219713</v>
      </c>
      <c r="G89" s="22">
        <f>SUM($F$9:F89)</f>
        <v>624959881.6181982</v>
      </c>
      <c r="H89" s="23">
        <f t="shared" si="8"/>
        <v>103984574862.92552</v>
      </c>
      <c r="I89" s="1" t="str">
        <f>IF(($F$4=A89),SUM($D$9:D89)/$F$4,"  ")</f>
        <v>  </v>
      </c>
      <c r="J89" s="1" t="str">
        <f>IF(($F$4=A89),SUM($D$9:D89),"  ")</f>
        <v>  </v>
      </c>
    </row>
    <row r="90" spans="1:10" ht="15">
      <c r="A90" s="18">
        <f t="shared" si="9"/>
        <v>81</v>
      </c>
      <c r="B90" s="19">
        <f t="shared" si="10"/>
        <v>35193683.92219713</v>
      </c>
      <c r="C90" s="17">
        <f t="shared" si="11"/>
        <v>-27637.25</v>
      </c>
      <c r="D90" s="20">
        <v>-0.0456</v>
      </c>
      <c r="E90" s="21">
        <f t="shared" si="6"/>
        <v>-1604831.9868521893</v>
      </c>
      <c r="F90" s="2">
        <f t="shared" si="7"/>
        <v>33588851.93534494</v>
      </c>
      <c r="G90" s="22">
        <f>SUM($F$9:F90)</f>
        <v>658548733.5535431</v>
      </c>
      <c r="H90" s="23">
        <f t="shared" si="8"/>
        <v>109573289581.03983</v>
      </c>
      <c r="I90" s="1" t="str">
        <f>IF(($F$4=A90),SUM($D$9:D90)/$F$4,"  ")</f>
        <v>  </v>
      </c>
      <c r="J90" s="1" t="str">
        <f>IF(($F$4=A90),SUM($D$9:D90),"  ")</f>
        <v>  </v>
      </c>
    </row>
    <row r="91" spans="1:10" ht="15">
      <c r="A91" s="18">
        <f t="shared" si="9"/>
        <v>82</v>
      </c>
      <c r="B91" s="19">
        <f t="shared" si="10"/>
        <v>33588851.93534494</v>
      </c>
      <c r="C91" s="17">
        <f t="shared" si="11"/>
        <v>-28002.5</v>
      </c>
      <c r="D91" s="20">
        <v>0.0869</v>
      </c>
      <c r="E91" s="21">
        <f t="shared" si="6"/>
        <v>2918871.2331814757</v>
      </c>
      <c r="F91" s="2">
        <f t="shared" si="7"/>
        <v>36507723.16852642</v>
      </c>
      <c r="G91" s="22">
        <f>SUM($F$9:F91)</f>
        <v>695056456.7220695</v>
      </c>
      <c r="H91" s="23">
        <f t="shared" si="8"/>
        <v>115647663608.15825</v>
      </c>
      <c r="I91" s="1" t="str">
        <f>IF(($F$4=A91),SUM($D$9:D91)/$F$4,"  ")</f>
        <v>  </v>
      </c>
      <c r="J91" s="1" t="str">
        <f>IF(($F$4=A91),SUM($D$9:D91),"  ")</f>
        <v>  </v>
      </c>
    </row>
    <row r="92" spans="1:10" ht="15">
      <c r="A92" s="18">
        <f t="shared" si="9"/>
        <v>83</v>
      </c>
      <c r="B92" s="19">
        <f t="shared" si="10"/>
        <v>36507723.16852642</v>
      </c>
      <c r="C92" s="17">
        <f t="shared" si="11"/>
        <v>-28367.75</v>
      </c>
      <c r="D92" s="20">
        <v>-0.05</v>
      </c>
      <c r="E92" s="21">
        <f t="shared" si="6"/>
        <v>-1825386.158426321</v>
      </c>
      <c r="F92" s="2">
        <f t="shared" si="7"/>
        <v>34682337.0101001</v>
      </c>
      <c r="G92" s="22">
        <f>SUM($F$9:F92)</f>
        <v>729738793.7321696</v>
      </c>
      <c r="H92" s="23">
        <f t="shared" si="8"/>
        <v>121418318933.92078</v>
      </c>
      <c r="I92" s="1" t="str">
        <f>IF(($F$4=A92),SUM($D$9:D92)/$F$4,"  ")</f>
        <v>  </v>
      </c>
      <c r="J92" s="1" t="str">
        <f>IF(($F$4=A92),SUM($D$9:D92),"  ")</f>
        <v>  </v>
      </c>
    </row>
    <row r="93" spans="1:10" ht="15">
      <c r="A93" s="18">
        <f t="shared" si="9"/>
        <v>84</v>
      </c>
      <c r="B93" s="19">
        <f t="shared" si="10"/>
        <v>34682337.0101001</v>
      </c>
      <c r="C93" s="17">
        <f t="shared" si="11"/>
        <v>-28733</v>
      </c>
      <c r="D93" s="21">
        <v>3.14</v>
      </c>
      <c r="E93" s="21">
        <f t="shared" si="6"/>
        <v>108902538.21171431</v>
      </c>
      <c r="F93" s="2">
        <f t="shared" si="7"/>
        <v>143584875.2218144</v>
      </c>
      <c r="G93" s="22">
        <f>SUM($F$9:F93)</f>
        <v>873323668.953984</v>
      </c>
      <c r="H93" s="23">
        <f t="shared" si="8"/>
        <v>145308831982.57758</v>
      </c>
      <c r="I93" s="1" t="str">
        <f>IF(($F$4=A93),SUM($D$9:D93)/$F$4,"  ")</f>
        <v>  </v>
      </c>
      <c r="J93" s="1" t="str">
        <f>IF(($F$4=A93),SUM($D$9:D93),"  ")</f>
        <v>  </v>
      </c>
    </row>
    <row r="94" spans="1:10" ht="15">
      <c r="A94" s="18">
        <f t="shared" si="9"/>
        <v>85</v>
      </c>
      <c r="B94" s="19">
        <f t="shared" si="10"/>
        <v>143584875.2218144</v>
      </c>
      <c r="C94" s="17">
        <f t="shared" si="11"/>
        <v>-29098.25</v>
      </c>
      <c r="D94" s="20">
        <v>0.1164</v>
      </c>
      <c r="E94" s="21">
        <f t="shared" si="6"/>
        <v>16713279.475819197</v>
      </c>
      <c r="F94" s="2">
        <f t="shared" si="7"/>
        <v>160298154.6976336</v>
      </c>
      <c r="G94" s="22">
        <f>SUM($F$9:F94)</f>
        <v>1033621823.6516176</v>
      </c>
      <c r="H94" s="23">
        <f t="shared" si="8"/>
        <v>171980200750.09805</v>
      </c>
      <c r="I94" s="1" t="str">
        <f>IF(($F$4=A94),SUM($D$9:D94)/$F$4,"  ")</f>
        <v>  </v>
      </c>
      <c r="J94" s="1" t="str">
        <f>IF(($F$4=A94),SUM($D$9:D94),"  ")</f>
        <v>  </v>
      </c>
    </row>
    <row r="95" spans="1:10" ht="15">
      <c r="A95" s="18">
        <f t="shared" si="9"/>
        <v>86</v>
      </c>
      <c r="B95" s="19">
        <f t="shared" si="10"/>
        <v>160298154.6976336</v>
      </c>
      <c r="C95" s="17">
        <f t="shared" si="11"/>
        <v>-29463.5</v>
      </c>
      <c r="D95" s="20">
        <v>-0.0571</v>
      </c>
      <c r="E95" s="21">
        <f t="shared" si="6"/>
        <v>-9153024.633234877</v>
      </c>
      <c r="F95" s="2">
        <f t="shared" si="7"/>
        <v>151145130.0643987</v>
      </c>
      <c r="G95" s="22">
        <f>SUM($F$9:F95)</f>
        <v>1184766953.7160163</v>
      </c>
      <c r="H95" s="23">
        <f t="shared" si="8"/>
        <v>197128634360.99307</v>
      </c>
      <c r="I95" s="1" t="str">
        <f>IF(($F$4=A95),SUM($D$9:D95)/$F$4,"  ")</f>
        <v>  </v>
      </c>
      <c r="J95" s="1" t="str">
        <f>IF(($F$4=A95),SUM($D$9:D95),"  ")</f>
        <v>  </v>
      </c>
    </row>
    <row r="96" spans="1:10" ht="15">
      <c r="A96" s="18">
        <f t="shared" si="9"/>
        <v>87</v>
      </c>
      <c r="B96" s="19">
        <f t="shared" si="10"/>
        <v>151145130.0643987</v>
      </c>
      <c r="C96" s="17">
        <f t="shared" si="11"/>
        <v>-29828.75</v>
      </c>
      <c r="D96" s="20">
        <v>0.0235</v>
      </c>
      <c r="E96" s="21">
        <f t="shared" si="6"/>
        <v>3551910.5565133695</v>
      </c>
      <c r="F96" s="2">
        <f t="shared" si="7"/>
        <v>154697040.62091208</v>
      </c>
      <c r="G96" s="22">
        <f>SUM($F$9:F96)</f>
        <v>1339463994.3369284</v>
      </c>
      <c r="H96" s="23">
        <f t="shared" si="8"/>
        <v>222868056161.74417</v>
      </c>
      <c r="I96" s="1" t="str">
        <f>IF(($F$4=A96),SUM($D$9:D96)/$F$4,"  ")</f>
        <v>  </v>
      </c>
      <c r="J96" s="1" t="str">
        <f>IF(($F$4=A96),SUM($D$9:D96),"  ")</f>
        <v>  </v>
      </c>
    </row>
    <row r="97" spans="1:10" ht="15">
      <c r="A97" s="18">
        <f t="shared" si="9"/>
        <v>88</v>
      </c>
      <c r="B97" s="19">
        <f t="shared" si="10"/>
        <v>154697040.62091208</v>
      </c>
      <c r="C97" s="17">
        <f t="shared" si="11"/>
        <v>-30194</v>
      </c>
      <c r="D97" s="20">
        <v>-0.0995</v>
      </c>
      <c r="E97" s="21">
        <f t="shared" si="6"/>
        <v>-15392355.541780753</v>
      </c>
      <c r="F97" s="2">
        <f t="shared" si="7"/>
        <v>139304685.07913134</v>
      </c>
      <c r="G97" s="22">
        <f>SUM($F$9:F97)</f>
        <v>1478768679.4160597</v>
      </c>
      <c r="H97" s="23">
        <f t="shared" si="8"/>
        <v>246046405493.3205</v>
      </c>
      <c r="I97" s="1" t="str">
        <f>IF(($F$4=A97),SUM($D$9:D97)/$F$4,"  ")</f>
        <v>  </v>
      </c>
      <c r="J97" s="1" t="str">
        <f>IF(($F$4=A97),SUM($D$9:D97),"  ")</f>
        <v>  </v>
      </c>
    </row>
    <row r="98" spans="1:10" ht="15">
      <c r="A98" s="18">
        <f t="shared" si="9"/>
        <v>89</v>
      </c>
      <c r="B98" s="19">
        <f t="shared" si="10"/>
        <v>139304685.07913134</v>
      </c>
      <c r="C98" s="17">
        <f t="shared" si="11"/>
        <v>-30559.25</v>
      </c>
      <c r="D98" s="20">
        <v>0.1329</v>
      </c>
      <c r="E98" s="21">
        <f t="shared" si="6"/>
        <v>18513592.64701655</v>
      </c>
      <c r="F98" s="2">
        <f t="shared" si="7"/>
        <v>157818277.7261479</v>
      </c>
      <c r="G98" s="22">
        <f>SUM($F$9:F98)</f>
        <v>1636586957.1422076</v>
      </c>
      <c r="H98" s="23">
        <f t="shared" si="8"/>
        <v>272305157451.06335</v>
      </c>
      <c r="I98" s="1" t="str">
        <f>IF(($F$4=A98),SUM($D$9:D98)/$F$4,"  ")</f>
        <v>  </v>
      </c>
      <c r="J98" s="1" t="str">
        <f>IF(($F$4=A98),SUM($D$9:D98),"  ")</f>
        <v>  </v>
      </c>
    </row>
    <row r="99" spans="1:10" ht="15">
      <c r="A99" s="18">
        <f t="shared" si="9"/>
        <v>90</v>
      </c>
      <c r="B99" s="19">
        <f t="shared" si="10"/>
        <v>157818277.7261479</v>
      </c>
      <c r="C99" s="17">
        <f t="shared" si="11"/>
        <v>-30924.5</v>
      </c>
      <c r="D99" s="20">
        <v>0.1379</v>
      </c>
      <c r="E99" s="21">
        <f t="shared" si="6"/>
        <v>21763140.49843579</v>
      </c>
      <c r="F99" s="2">
        <f t="shared" si="7"/>
        <v>179581418.2245837</v>
      </c>
      <c r="G99" s="22">
        <f>SUM($F$9:F99)</f>
        <v>1816168375.3667912</v>
      </c>
      <c r="H99" s="23">
        <f t="shared" si="8"/>
        <v>302184991303.77893</v>
      </c>
      <c r="I99" s="1" t="str">
        <f>IF(($F$4=A99),SUM($D$9:D99)/$F$4,"  ")</f>
        <v>  </v>
      </c>
      <c r="J99" s="1" t="str">
        <f>IF(($F$4=A99),SUM($D$9:D99),"  ")</f>
        <v>  </v>
      </c>
    </row>
    <row r="100" spans="1:10" ht="15">
      <c r="A100" s="18">
        <f t="shared" si="9"/>
        <v>91</v>
      </c>
      <c r="B100" s="19">
        <f t="shared" si="10"/>
        <v>179581418.2245837</v>
      </c>
      <c r="C100" s="17">
        <f t="shared" si="11"/>
        <v>-31289.75</v>
      </c>
      <c r="D100" s="20">
        <v>0.2012</v>
      </c>
      <c r="E100" s="21">
        <f t="shared" si="6"/>
        <v>36131781.34678624</v>
      </c>
      <c r="F100" s="2">
        <f t="shared" si="7"/>
        <v>215713199.57136992</v>
      </c>
      <c r="G100" s="22">
        <f>SUM($F$9:F100)</f>
        <v>2031881574.9381611</v>
      </c>
      <c r="H100" s="23">
        <f t="shared" si="8"/>
        <v>338076647727.6609</v>
      </c>
      <c r="I100" s="1" t="str">
        <f>IF(($F$4=A100),SUM($D$9:D100)/$F$4,"  ")</f>
        <v>  </v>
      </c>
      <c r="J100" s="1" t="str">
        <f>IF(($F$4=A100),SUM($D$9:D100),"  ")</f>
        <v>  </v>
      </c>
    </row>
    <row r="101" spans="1:10" ht="15">
      <c r="A101" s="18">
        <f t="shared" si="9"/>
        <v>92</v>
      </c>
      <c r="B101" s="19">
        <f t="shared" si="10"/>
        <v>215713199.57136992</v>
      </c>
      <c r="C101" s="17">
        <f t="shared" si="11"/>
        <v>-31655</v>
      </c>
      <c r="D101" s="20">
        <v>0.0119</v>
      </c>
      <c r="E101" s="21">
        <f t="shared" si="6"/>
        <v>2566987.0748993023</v>
      </c>
      <c r="F101" s="2">
        <f t="shared" si="7"/>
        <v>218280186.64626923</v>
      </c>
      <c r="G101" s="22">
        <f>SUM($F$9:F101)</f>
        <v>2250161761.58443</v>
      </c>
      <c r="H101" s="23">
        <f t="shared" si="8"/>
        <v>374395414862.987</v>
      </c>
      <c r="I101" s="1" t="str">
        <f>IF(($F$4=A101),SUM($D$9:D101)/$F$4,"  ")</f>
        <v>  </v>
      </c>
      <c r="J101" s="1" t="str">
        <f>IF(($F$4=A101),SUM($D$9:D101),"  ")</f>
        <v>  </v>
      </c>
    </row>
    <row r="102" spans="1:10" ht="15">
      <c r="A102" s="18">
        <f t="shared" si="9"/>
        <v>93</v>
      </c>
      <c r="B102" s="19">
        <f t="shared" si="10"/>
        <v>218280186.64626923</v>
      </c>
      <c r="C102" s="17">
        <f t="shared" si="11"/>
        <v>-32020.25</v>
      </c>
      <c r="D102" s="20">
        <v>0.0637</v>
      </c>
      <c r="E102" s="21">
        <f t="shared" si="6"/>
        <v>13904447.889367351</v>
      </c>
      <c r="F102" s="2">
        <f t="shared" si="7"/>
        <v>232184634.53563657</v>
      </c>
      <c r="G102" s="22">
        <f>SUM($F$9:F102)</f>
        <v>2482346396.1200666</v>
      </c>
      <c r="H102" s="23">
        <f t="shared" si="8"/>
        <v>413027687464.8334</v>
      </c>
      <c r="I102" s="1" t="str">
        <f>IF(($F$4=A102),SUM($D$9:D102)/$F$4,"  ")</f>
        <v>  </v>
      </c>
      <c r="J102" s="1" t="str">
        <f>IF(($F$4=A102),SUM($D$9:D102),"  ")</f>
        <v>  </v>
      </c>
    </row>
    <row r="103" spans="1:10" ht="15">
      <c r="A103" s="18">
        <f t="shared" si="9"/>
        <v>94</v>
      </c>
      <c r="B103" s="19">
        <f t="shared" si="10"/>
        <v>232184634.53563657</v>
      </c>
      <c r="C103" s="17">
        <f t="shared" si="11"/>
        <v>-32385.5</v>
      </c>
      <c r="D103" s="20">
        <v>0.0753</v>
      </c>
      <c r="E103" s="21">
        <f t="shared" si="6"/>
        <v>17483502.980533436</v>
      </c>
      <c r="F103" s="2">
        <f t="shared" si="7"/>
        <v>249668137.51617002</v>
      </c>
      <c r="G103" s="22">
        <f>SUM($F$9:F103)</f>
        <v>2732014533.6362367</v>
      </c>
      <c r="H103" s="23">
        <f t="shared" si="8"/>
        <v>454568970193.5989</v>
      </c>
      <c r="I103" s="1" t="str">
        <f>IF(($F$4=A103),SUM($D$9:D103)/$F$4,"  ")</f>
        <v>  </v>
      </c>
      <c r="J103" s="1" t="str">
        <f>IF(($F$4=A103),SUM($D$9:D103),"  ")</f>
        <v>  </v>
      </c>
    </row>
    <row r="104" spans="1:10" ht="15">
      <c r="A104" s="18">
        <f t="shared" si="9"/>
        <v>95</v>
      </c>
      <c r="B104" s="19">
        <f t="shared" si="10"/>
        <v>249668137.51617002</v>
      </c>
      <c r="C104" s="17">
        <f t="shared" si="11"/>
        <v>-32750.75</v>
      </c>
      <c r="D104" s="20">
        <v>0.071</v>
      </c>
      <c r="E104" s="21">
        <f t="shared" si="6"/>
        <v>17726437.76364807</v>
      </c>
      <c r="F104" s="2">
        <f t="shared" si="7"/>
        <v>267394575.2798181</v>
      </c>
      <c r="G104" s="22">
        <f>SUM($F$9:F104)</f>
        <v>2999409108.9160547</v>
      </c>
      <c r="H104" s="23">
        <f t="shared" si="8"/>
        <v>499059683996.1067</v>
      </c>
      <c r="I104" s="1" t="str">
        <f>IF(($F$4=A104),SUM($D$9:D104)/$F$4,"  ")</f>
        <v>  </v>
      </c>
      <c r="J104" s="1" t="str">
        <f>IF(($F$4=A104),SUM($D$9:D104),"  ")</f>
        <v>  </v>
      </c>
    </row>
    <row r="105" spans="1:10" ht="15">
      <c r="A105" s="18">
        <f t="shared" si="9"/>
        <v>96</v>
      </c>
      <c r="B105" s="19">
        <f t="shared" si="10"/>
        <v>267394575.2798181</v>
      </c>
      <c r="C105" s="17">
        <f t="shared" si="11"/>
        <v>-33116</v>
      </c>
      <c r="D105" s="20">
        <v>0.003</v>
      </c>
      <c r="E105" s="21">
        <f t="shared" si="6"/>
        <v>802183.7258394543</v>
      </c>
      <c r="F105" s="2">
        <f t="shared" si="7"/>
        <v>268196759.00565755</v>
      </c>
      <c r="G105" s="22">
        <f>SUM($F$9:F105)</f>
        <v>3267605867.9217124</v>
      </c>
      <c r="H105" s="23">
        <f t="shared" si="8"/>
        <v>543683869940.02203</v>
      </c>
      <c r="I105" s="1" t="str">
        <f>IF(($F$4=A105),SUM($D$9:D105)/$F$4,"  ")</f>
        <v>  </v>
      </c>
      <c r="J105" s="1" t="str">
        <f>IF(($F$4=A105),SUM($D$9:D105),"  ")</f>
        <v>  </v>
      </c>
    </row>
    <row r="106" spans="1:10" ht="15">
      <c r="A106" s="18">
        <f t="shared" si="9"/>
        <v>97</v>
      </c>
      <c r="B106" s="19">
        <f t="shared" si="10"/>
        <v>268196759.00565755</v>
      </c>
      <c r="C106" s="17">
        <f t="shared" si="11"/>
        <v>-33481.25</v>
      </c>
      <c r="D106" s="20">
        <v>-0.023</v>
      </c>
      <c r="E106" s="21">
        <f t="shared" si="6"/>
        <v>-6168525.457130124</v>
      </c>
      <c r="F106" s="2">
        <f t="shared" si="7"/>
        <v>262028233.54852742</v>
      </c>
      <c r="G106" s="22">
        <f>SUM($F$9:F106)</f>
        <v>3529634101.4702396</v>
      </c>
      <c r="H106" s="23">
        <f t="shared" si="8"/>
        <v>587281699607.2273</v>
      </c>
      <c r="I106" s="1" t="str">
        <f>IF(($F$4=A106),SUM($D$9:D106)/$F$4,"  ")</f>
        <v>  </v>
      </c>
      <c r="J106" s="1" t="str">
        <f>IF(($F$4=A106),SUM($D$9:D106),"  ")</f>
        <v>  </v>
      </c>
    </row>
    <row r="107" spans="1:10" ht="15">
      <c r="A107" s="18">
        <f t="shared" si="9"/>
        <v>98</v>
      </c>
      <c r="B107" s="19">
        <f t="shared" si="10"/>
        <v>262028233.54852742</v>
      </c>
      <c r="C107" s="17">
        <f t="shared" si="11"/>
        <v>-33846.5</v>
      </c>
      <c r="D107" s="20">
        <v>-0.005</v>
      </c>
      <c r="E107" s="21">
        <f t="shared" si="6"/>
        <v>-1310141.1677426372</v>
      </c>
      <c r="F107" s="2">
        <f t="shared" si="7"/>
        <v>260718092.38078478</v>
      </c>
      <c r="G107" s="22">
        <f>SUM($F$9:F107)</f>
        <v>3790352193.8510246</v>
      </c>
      <c r="H107" s="23">
        <f t="shared" si="8"/>
        <v>630661540126.0966</v>
      </c>
      <c r="I107" s="1" t="str">
        <f>IF(($F$4=A107),SUM($D$9:D107)/$F$4,"  ")</f>
        <v>  </v>
      </c>
      <c r="J107" s="1" t="str">
        <f>IF(($F$4=A107),SUM($D$9:D107),"  ")</f>
        <v>  </v>
      </c>
    </row>
    <row r="108" spans="1:10" ht="15">
      <c r="A108" s="18">
        <f t="shared" si="9"/>
        <v>99</v>
      </c>
      <c r="B108" s="19">
        <f t="shared" si="10"/>
        <v>260718092.38078478</v>
      </c>
      <c r="C108" s="17">
        <f t="shared" si="11"/>
        <v>-34211.75</v>
      </c>
      <c r="D108" s="20">
        <v>-0.111</v>
      </c>
      <c r="E108" s="21">
        <f t="shared" si="6"/>
        <v>-28939708.25426711</v>
      </c>
      <c r="F108" s="2">
        <f t="shared" si="7"/>
        <v>231778384.12651765</v>
      </c>
      <c r="G108" s="22">
        <f>SUM($F$9:F108)</f>
        <v>4022130577.9775424</v>
      </c>
      <c r="H108" s="23">
        <f t="shared" si="8"/>
        <v>669226218347.3713</v>
      </c>
      <c r="I108" s="1" t="str">
        <f>IF(($F$4=A108),SUM($D$9:D108)/$F$4,"  ")</f>
        <v>  </v>
      </c>
      <c r="J108" s="1" t="str">
        <f>IF(($F$4=A108),SUM($D$9:D108),"  ")</f>
        <v>  </v>
      </c>
    </row>
    <row r="109" spans="1:10" ht="15">
      <c r="A109" s="18">
        <f t="shared" si="9"/>
        <v>100</v>
      </c>
      <c r="B109" s="19">
        <f t="shared" si="10"/>
        <v>231778384.12651765</v>
      </c>
      <c r="C109" s="17">
        <f t="shared" si="11"/>
        <v>-34577</v>
      </c>
      <c r="D109" s="20">
        <v>0.11</v>
      </c>
      <c r="E109" s="21">
        <f t="shared" si="6"/>
        <v>25495622.25391694</v>
      </c>
      <c r="F109" s="2">
        <f t="shared" si="7"/>
        <v>257274006.3804346</v>
      </c>
      <c r="G109" s="22">
        <f>SUM($F$9:F109)</f>
        <v>4279404584.357977</v>
      </c>
      <c r="H109" s="23">
        <f t="shared" si="8"/>
        <v>712033011172.9863</v>
      </c>
      <c r="I109" s="1" t="str">
        <f>IF(($F$4=A109),SUM($D$9:D109)/$F$4,"  ")</f>
        <v>  </v>
      </c>
      <c r="J109" s="1" t="str">
        <f>IF(($F$4=A109),SUM($D$9:D109),"  ")</f>
        <v>  </v>
      </c>
    </row>
    <row r="110" spans="1:10" ht="15">
      <c r="A110" s="18">
        <f t="shared" si="9"/>
        <v>101</v>
      </c>
      <c r="B110" s="19">
        <f t="shared" si="10"/>
        <v>257274006.3804346</v>
      </c>
      <c r="C110" s="17">
        <f t="shared" si="11"/>
        <v>-34942.25</v>
      </c>
      <c r="D110" s="20">
        <v>-0.016</v>
      </c>
      <c r="E110" s="21">
        <f t="shared" si="6"/>
        <v>-4116384.102086954</v>
      </c>
      <c r="F110" s="2">
        <f t="shared" si="7"/>
        <v>253157622.27834764</v>
      </c>
      <c r="G110" s="22">
        <f>SUM($F$9:F110)</f>
        <v>4532562206.636325</v>
      </c>
      <c r="H110" s="23">
        <f t="shared" si="8"/>
        <v>754154895313.3915</v>
      </c>
      <c r="I110" s="1" t="str">
        <f>IF(($F$4=A110),SUM($D$9:D110)/$F$4,"  ")</f>
        <v>  </v>
      </c>
      <c r="J110" s="1" t="str">
        <f>IF(($F$4=A110),SUM($D$9:D110),"  ")</f>
        <v>  </v>
      </c>
    </row>
    <row r="111" spans="1:10" ht="15">
      <c r="A111" s="18">
        <f t="shared" si="9"/>
        <v>102</v>
      </c>
      <c r="B111" s="19">
        <f t="shared" si="10"/>
        <v>253157622.27834764</v>
      </c>
      <c r="C111" s="17">
        <f t="shared" si="11"/>
        <v>-35307.5</v>
      </c>
      <c r="D111" s="20">
        <v>-0.047</v>
      </c>
      <c r="E111" s="21">
        <f t="shared" si="6"/>
        <v>-11898408.24708234</v>
      </c>
      <c r="F111" s="2">
        <f t="shared" si="7"/>
        <v>241259214.0312653</v>
      </c>
      <c r="G111" s="22">
        <f>SUM($F$9:F111)</f>
        <v>4773821420.66759</v>
      </c>
      <c r="H111" s="23">
        <f t="shared" si="8"/>
        <v>794297050899.1976</v>
      </c>
      <c r="I111" s="1" t="str">
        <f>IF(($F$4=A111),SUM($D$9:D111)/$F$4,"  ")</f>
        <v>  </v>
      </c>
      <c r="J111" s="1" t="str">
        <f>IF(($F$4=A111),SUM($D$9:D111),"  ")</f>
        <v>  </v>
      </c>
    </row>
    <row r="112" spans="1:10" ht="15">
      <c r="A112" s="18">
        <f t="shared" si="9"/>
        <v>103</v>
      </c>
      <c r="B112" s="19">
        <f t="shared" si="10"/>
        <v>241259214.0312653</v>
      </c>
      <c r="C112" s="17">
        <f t="shared" si="11"/>
        <v>-35672.75</v>
      </c>
      <c r="D112" s="20">
        <v>-0.024</v>
      </c>
      <c r="E112" s="21">
        <f t="shared" si="6"/>
        <v>-5790221.1367503675</v>
      </c>
      <c r="F112" s="2">
        <f t="shared" si="7"/>
        <v>235468992.89451492</v>
      </c>
      <c r="G112" s="22">
        <f>SUM($F$9:F112)</f>
        <v>5009290413.562105</v>
      </c>
      <c r="H112" s="23">
        <f t="shared" si="8"/>
        <v>833475794750.9445</v>
      </c>
      <c r="I112" s="1" t="str">
        <f>IF(($F$4=A112),SUM($D$9:D112)/$F$4,"  ")</f>
        <v>  </v>
      </c>
      <c r="J112" s="1" t="str">
        <f>IF(($F$4=A112),SUM($D$9:D112),"  ")</f>
        <v>  </v>
      </c>
    </row>
    <row r="113" spans="1:10" ht="15">
      <c r="A113" s="18">
        <f t="shared" si="9"/>
        <v>104</v>
      </c>
      <c r="B113" s="19">
        <f t="shared" si="10"/>
        <v>235468992.89451492</v>
      </c>
      <c r="C113" s="17">
        <f t="shared" si="11"/>
        <v>-36038</v>
      </c>
      <c r="D113" s="20">
        <v>0.037</v>
      </c>
      <c r="E113" s="21">
        <f t="shared" si="6"/>
        <v>8712352.737097051</v>
      </c>
      <c r="F113" s="2">
        <f t="shared" si="7"/>
        <v>244181345.63161197</v>
      </c>
      <c r="G113" s="22">
        <f>SUM($F$9:F113)</f>
        <v>5253471759.193717</v>
      </c>
      <c r="H113" s="23">
        <f t="shared" si="8"/>
        <v>874104152125.2058</v>
      </c>
      <c r="I113" s="1" t="str">
        <f>IF(($F$4=A113),SUM($D$9:D113)/$F$4,"  ")</f>
        <v>  </v>
      </c>
      <c r="J113" s="1" t="str">
        <f>IF(($F$4=A113),SUM($D$9:D113),"  ")</f>
        <v>  </v>
      </c>
    </row>
    <row r="114" spans="1:10" ht="15">
      <c r="A114" s="18">
        <f t="shared" si="9"/>
        <v>105</v>
      </c>
      <c r="B114" s="19">
        <f t="shared" si="10"/>
        <v>244181345.63161197</v>
      </c>
      <c r="C114" s="17">
        <f t="shared" si="11"/>
        <v>-36403.25</v>
      </c>
      <c r="D114" s="20">
        <v>0.006</v>
      </c>
      <c r="E114" s="21">
        <f t="shared" si="6"/>
        <v>1465088.0737896718</v>
      </c>
      <c r="F114" s="2">
        <f t="shared" si="7"/>
        <v>245646433.70540166</v>
      </c>
      <c r="G114" s="22">
        <f>SUM($F$9:F114)</f>
        <v>5499118192.899118</v>
      </c>
      <c r="H114" s="23">
        <f t="shared" si="8"/>
        <v>914976279643.7126</v>
      </c>
      <c r="I114" s="1">
        <f>IF(($F$4=A114),SUM($D$9:D114)/$F$4,"  ")</f>
        <v>0.09287333333333334</v>
      </c>
      <c r="J114" s="1">
        <f>IF(($F$4=A114),SUM($D$9:D114),"  ")</f>
        <v>9.7517</v>
      </c>
    </row>
    <row r="115" spans="1:10" ht="15">
      <c r="A115" s="18">
        <f t="shared" si="9"/>
        <v>106</v>
      </c>
      <c r="B115" s="19">
        <f t="shared" si="10"/>
        <v>245646433.70540166</v>
      </c>
      <c r="C115" s="17">
        <f t="shared" si="11"/>
        <v>-36768.5</v>
      </c>
      <c r="D115" s="20">
        <v>0.035</v>
      </c>
      <c r="E115" s="21">
        <f t="shared" si="6"/>
        <v>8597625.179689059</v>
      </c>
      <c r="F115" s="2">
        <f t="shared" si="7"/>
        <v>254244058.8850907</v>
      </c>
      <c r="G115" s="22">
        <f>SUM($F$9:F115)</f>
        <v>5753362251.784209</v>
      </c>
      <c r="H115" s="23">
        <f t="shared" si="8"/>
        <v>957278931625.3674</v>
      </c>
      <c r="I115" s="1" t="str">
        <f>IF(($F$4=A115),SUM($D$9:D115)/$F$4,"  ")</f>
        <v>  </v>
      </c>
      <c r="J115" s="1" t="str">
        <f>IF(($F$4=A115),SUM($D$9:D115),"  ")</f>
        <v>  </v>
      </c>
    </row>
    <row r="116" spans="1:10" ht="15">
      <c r="A116" s="18">
        <f t="shared" si="9"/>
        <v>107</v>
      </c>
      <c r="B116" s="19">
        <f t="shared" si="10"/>
        <v>254244058.8850907</v>
      </c>
      <c r="C116" s="17">
        <f t="shared" si="11"/>
        <v>-37133.75</v>
      </c>
      <c r="D116" s="20">
        <v>-0.002</v>
      </c>
      <c r="E116" s="21">
        <f t="shared" si="6"/>
        <v>-508488.11777018144</v>
      </c>
      <c r="F116" s="2">
        <f t="shared" si="7"/>
        <v>253735570.7673205</v>
      </c>
      <c r="G116" s="22">
        <f>SUM($F$9:F116)</f>
        <v>6007097822.55153</v>
      </c>
      <c r="H116" s="23">
        <f t="shared" si="8"/>
        <v>999496978303.0588</v>
      </c>
      <c r="I116" s="1" t="str">
        <f>IF(($F$4=A116),SUM($D$9:D116)/$F$4,"  ")</f>
        <v>  </v>
      </c>
      <c r="J116" s="1" t="str">
        <f>IF(($F$4=A116),SUM($D$9:D116),"  ")</f>
        <v>  </v>
      </c>
    </row>
    <row r="117" spans="1:10" ht="15">
      <c r="A117" s="18">
        <f t="shared" si="9"/>
        <v>108</v>
      </c>
      <c r="B117" s="19">
        <f t="shared" si="10"/>
        <v>253735570.7673205</v>
      </c>
      <c r="C117" s="17">
        <f t="shared" si="11"/>
        <v>-37499</v>
      </c>
      <c r="D117" s="20">
        <v>-0.01</v>
      </c>
      <c r="E117" s="21">
        <f t="shared" si="6"/>
        <v>-2537355.707673205</v>
      </c>
      <c r="F117" s="2">
        <f t="shared" si="7"/>
        <v>251198215.05964732</v>
      </c>
      <c r="G117" s="22">
        <f>SUM($F$9:F117)</f>
        <v>6258296037.611177</v>
      </c>
      <c r="H117" s="23">
        <f t="shared" si="8"/>
        <v>1041292844513.9734</v>
      </c>
      <c r="I117" s="1" t="str">
        <f>IF(($F$4=A117),SUM($D$9:D117)/$F$4,"  ")</f>
        <v>  </v>
      </c>
      <c r="J117" s="1" t="str">
        <f>IF(($F$4=A117),SUM($D$9:D117),"  ")</f>
        <v>  </v>
      </c>
    </row>
    <row r="118" spans="1:10" ht="15">
      <c r="A118" s="18">
        <f t="shared" si="9"/>
        <v>109</v>
      </c>
      <c r="B118" s="19">
        <f t="shared" si="10"/>
        <v>251198215.05964732</v>
      </c>
      <c r="C118" s="17">
        <f t="shared" si="11"/>
        <v>-37864.25</v>
      </c>
      <c r="D118" s="20">
        <v>0.01</v>
      </c>
      <c r="E118" s="21">
        <f t="shared" si="6"/>
        <v>2511982.1505964734</v>
      </c>
      <c r="F118" s="2">
        <f t="shared" si="7"/>
        <v>253710197.2102438</v>
      </c>
      <c r="G118" s="22">
        <f>SUM($F$9:F118)</f>
        <v>6512006234.821422</v>
      </c>
      <c r="H118" s="23">
        <f t="shared" si="8"/>
        <v>1083506669386.9971</v>
      </c>
      <c r="I118" s="1" t="str">
        <f>IF(($F$4=A118),SUM($D$9:D118)/$F$4,"  ")</f>
        <v>  </v>
      </c>
      <c r="J118" s="1" t="str">
        <f>IF(($F$4=A118),SUM($D$9:D118),"  ")</f>
        <v>  </v>
      </c>
    </row>
    <row r="120" ht="15">
      <c r="G120" s="7" t="s">
        <v>48</v>
      </c>
    </row>
    <row r="121" ht="15">
      <c r="G121" s="7" t="s">
        <v>56</v>
      </c>
    </row>
    <row r="124" ht="15">
      <c r="C124" t="s">
        <v>44</v>
      </c>
    </row>
    <row r="125" ht="15">
      <c r="C125" t="s">
        <v>8</v>
      </c>
    </row>
    <row r="126" ht="15">
      <c r="C126" t="s">
        <v>9</v>
      </c>
    </row>
    <row r="127" ht="15">
      <c r="C127" t="s">
        <v>10</v>
      </c>
    </row>
    <row r="128" ht="15">
      <c r="C128" t="s">
        <v>11</v>
      </c>
    </row>
    <row r="129" ht="15">
      <c r="C129" t="s">
        <v>12</v>
      </c>
    </row>
    <row r="130" ht="15">
      <c r="C130" t="s">
        <v>13</v>
      </c>
    </row>
    <row r="131" ht="15">
      <c r="C131" t="s">
        <v>14</v>
      </c>
    </row>
    <row r="132" ht="15">
      <c r="C132" t="s">
        <v>15</v>
      </c>
    </row>
    <row r="133" ht="15">
      <c r="C133" t="s">
        <v>16</v>
      </c>
    </row>
    <row r="134" ht="15">
      <c r="C134" t="s">
        <v>17</v>
      </c>
    </row>
    <row r="135" ht="15">
      <c r="C135" t="s">
        <v>18</v>
      </c>
    </row>
    <row r="136" ht="15">
      <c r="C136" t="s">
        <v>19</v>
      </c>
    </row>
    <row r="137" ht="15">
      <c r="C137" t="s">
        <v>20</v>
      </c>
    </row>
    <row r="138" ht="15">
      <c r="C138" t="s">
        <v>21</v>
      </c>
    </row>
    <row r="139" ht="15">
      <c r="C139" t="s">
        <v>22</v>
      </c>
    </row>
    <row r="140" ht="15">
      <c r="C140" t="s">
        <v>23</v>
      </c>
    </row>
    <row r="141" ht="15">
      <c r="C141" t="s">
        <v>24</v>
      </c>
    </row>
    <row r="142" ht="15">
      <c r="C142" t="s">
        <v>25</v>
      </c>
    </row>
    <row r="143" ht="15">
      <c r="C143" t="s">
        <v>26</v>
      </c>
    </row>
    <row r="144" ht="15">
      <c r="C144" t="s">
        <v>27</v>
      </c>
    </row>
    <row r="145" ht="15">
      <c r="C145" t="s">
        <v>28</v>
      </c>
    </row>
    <row r="146" ht="15">
      <c r="C146" t="s">
        <v>29</v>
      </c>
    </row>
    <row r="149" ht="15">
      <c r="C149" t="s">
        <v>43</v>
      </c>
    </row>
    <row r="150" ht="15">
      <c r="C150" t="s">
        <v>30</v>
      </c>
    </row>
    <row r="151" ht="15">
      <c r="C151" t="s">
        <v>31</v>
      </c>
    </row>
    <row r="152" ht="15">
      <c r="C152" t="s">
        <v>32</v>
      </c>
    </row>
    <row r="153" ht="15">
      <c r="C153" t="s">
        <v>33</v>
      </c>
    </row>
    <row r="154" ht="15">
      <c r="C154" t="s">
        <v>34</v>
      </c>
    </row>
    <row r="155" ht="15">
      <c r="C155" t="s">
        <v>35</v>
      </c>
    </row>
    <row r="157" ht="15">
      <c r="C157" t="s">
        <v>36</v>
      </c>
    </row>
    <row r="158" ht="15">
      <c r="C158" t="s">
        <v>37</v>
      </c>
    </row>
    <row r="159" ht="15">
      <c r="C159" t="s">
        <v>38</v>
      </c>
    </row>
    <row r="160" ht="15">
      <c r="C160" t="s">
        <v>39</v>
      </c>
    </row>
    <row r="161" ht="15">
      <c r="C161" t="s">
        <v>40</v>
      </c>
    </row>
    <row r="162" ht="15">
      <c r="C162" t="s">
        <v>41</v>
      </c>
    </row>
    <row r="164" ht="15">
      <c r="C164" t="s">
        <v>42</v>
      </c>
    </row>
  </sheetData>
  <sheetProtection password="C491" sheet="1" formatCells="0" formatColumns="0" formatRows="0" insertColumns="0" insertRows="0" insertHyperlinks="0" deleteColumns="0" deleteRows="0" sort="0" autoFilter="0" pivotTables="0"/>
  <mergeCells count="4">
    <mergeCell ref="C5:E5"/>
    <mergeCell ref="C2:E2"/>
    <mergeCell ref="C3:E3"/>
    <mergeCell ref="C4:E4"/>
  </mergeCells>
  <dataValidations count="5">
    <dataValidation allowBlank="1" showErrorMessage="1" sqref="H4:H7 F4:F5 F7"/>
    <dataValidation allowBlank="1" showErrorMessage="1" sqref="H3:I3"/>
    <dataValidation allowBlank="1" showInputMessage="1" showErrorMessage="1" promptTitle="Valor actual" prompt="Escriba la cantidad de dinero invertido hasta ahora." sqref="H2"/>
    <dataValidation allowBlank="1" showErrorMessage="1" prompt="&#10;" sqref="F3"/>
    <dataValidation allowBlank="1" showErrorMessage="1" promptTitle="Valor actual" sqref="F2"/>
  </dataValidations>
  <printOptions gridLines="1"/>
  <pageMargins left="0.7" right="0.7" top="0.75" bottom="0.75" header="0.3" footer="0.3"/>
  <pageSetup horizontalDpi="300" verticalDpi="300" orientation="landscape" paperSize="9" r:id="rId1"/>
  <ignoredErrors>
    <ignoredError sqref="H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Dacostabalboa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Hoja Calculo tabaco</dc:title>
  <dc:subject>Tabaco</dc:subject>
  <dc:creator>Cuenta limitada</dc:creator>
  <cp:keywords/>
  <dc:description/>
  <cp:lastModifiedBy>A-Dacosta</cp:lastModifiedBy>
  <cp:lastPrinted>2009-04-17T07:29:01Z</cp:lastPrinted>
  <dcterms:created xsi:type="dcterms:W3CDTF">2009-03-21T08:18:11Z</dcterms:created>
  <dcterms:modified xsi:type="dcterms:W3CDTF">2010-08-27T14:55:23Z</dcterms:modified>
  <cp:category>Modelos excel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o">
    <vt:lpwstr>Excel</vt:lpwstr>
  </property>
</Properties>
</file>