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activeTab="0"/>
  </bookViews>
  <sheets>
    <sheet name="Factura" sheetId="1" r:id="rId1"/>
    <sheet name="Productos" sheetId="2" r:id="rId2"/>
    <sheet name="Clientes" sheetId="3" r:id="rId3"/>
    <sheet name="Datos todas las hojas" sheetId="4" state="hidden" r:id="rId4"/>
  </sheets>
  <definedNames>
    <definedName name="_xlnm.Print_Area" localSheetId="0">'Factura'!$B$2:$K$43</definedName>
    <definedName name="cliente">'Clientes'!$A:$XFD</definedName>
    <definedName name="Código">'Clientes'!$A$2:$A$1000</definedName>
    <definedName name="Producto">'Productos'!$A:$XFD</definedName>
    <definedName name="Z_11E0042E_4694_40F2_9FC1_D4253B259E1C_.wvu.PrintArea" localSheetId="0" hidden="1">'Factura'!$B$2:$K$43</definedName>
  </definedNames>
  <calcPr fullCalcOnLoad="1"/>
</workbook>
</file>

<file path=xl/sharedStrings.xml><?xml version="1.0" encoding="utf-8"?>
<sst xmlns="http://schemas.openxmlformats.org/spreadsheetml/2006/main" count="179" uniqueCount="139">
  <si>
    <t>Nombre</t>
  </si>
  <si>
    <t>Dirección</t>
  </si>
  <si>
    <t>Población</t>
  </si>
  <si>
    <t>Provincia</t>
  </si>
  <si>
    <t>CIF / NIF</t>
  </si>
  <si>
    <t>%</t>
  </si>
  <si>
    <t>I.V.A. %</t>
  </si>
  <si>
    <t>Fax.</t>
  </si>
  <si>
    <t>Tef. Fijo</t>
  </si>
  <si>
    <t>Tef. Móvil</t>
  </si>
  <si>
    <t>E-mail:</t>
  </si>
  <si>
    <t>Unidades</t>
  </si>
  <si>
    <t>Total Bruto</t>
  </si>
  <si>
    <t xml:space="preserve">Artículo/Concepto/Descripción/etc. </t>
  </si>
  <si>
    <t>Esta hoja se puede copiar y pasar a  word</t>
  </si>
  <si>
    <t>Fecha Pedido</t>
  </si>
  <si>
    <t>Suma total</t>
  </si>
  <si>
    <t xml:space="preserve">E-mail:    </t>
  </si>
  <si>
    <t>Datos Empresa/Profesional, etc</t>
  </si>
  <si>
    <t>Fecha Entrega</t>
  </si>
  <si>
    <t>Descripción</t>
  </si>
  <si>
    <t>Descuento%</t>
  </si>
  <si>
    <t>Teléfono</t>
  </si>
  <si>
    <t>Descuento</t>
  </si>
  <si>
    <t>Cliente n. 3</t>
  </si>
  <si>
    <t>Dirección 3</t>
  </si>
  <si>
    <t>Cliente n. 4</t>
  </si>
  <si>
    <t>Dirección 4</t>
  </si>
  <si>
    <t>Cliente n. 5</t>
  </si>
  <si>
    <t>Dirección 5</t>
  </si>
  <si>
    <t>Cliente n. 6</t>
  </si>
  <si>
    <t>Dirección 6</t>
  </si>
  <si>
    <t>Cliente n. 7</t>
  </si>
  <si>
    <t>Dirección 7</t>
  </si>
  <si>
    <t>Cliente n. 8</t>
  </si>
  <si>
    <t>Dirección 8</t>
  </si>
  <si>
    <t>Cliente n. 9</t>
  </si>
  <si>
    <t>Dirección 9</t>
  </si>
  <si>
    <t>Cliente n. 10</t>
  </si>
  <si>
    <t>Dirección 10</t>
  </si>
  <si>
    <t>Cliente n. 11</t>
  </si>
  <si>
    <t>Dirección 11</t>
  </si>
  <si>
    <t>Cliente n. 12</t>
  </si>
  <si>
    <t>Dirección 12</t>
  </si>
  <si>
    <t>Cliente n. 13</t>
  </si>
  <si>
    <t>Dirección 13</t>
  </si>
  <si>
    <t>Cliente n. 14</t>
  </si>
  <si>
    <t>Dirección 14</t>
  </si>
  <si>
    <t>Cliente n. 15</t>
  </si>
  <si>
    <t>Dirección 15</t>
  </si>
  <si>
    <t>Cliente n. 16</t>
  </si>
  <si>
    <t>Dirección 16</t>
  </si>
  <si>
    <t>Cliente n. 17</t>
  </si>
  <si>
    <t>Dirección 17</t>
  </si>
  <si>
    <t>Cliente n. 18</t>
  </si>
  <si>
    <t>Dirección 18</t>
  </si>
  <si>
    <t>Cliente n. 19</t>
  </si>
  <si>
    <t>Dirección 19</t>
  </si>
  <si>
    <t>Cliente n. 20</t>
  </si>
  <si>
    <t>Dirección 20</t>
  </si>
  <si>
    <t>Dirección Cliente</t>
  </si>
  <si>
    <t xml:space="preserve">Total </t>
  </si>
  <si>
    <t>A001</t>
  </si>
  <si>
    <t>A002</t>
  </si>
  <si>
    <t>A003</t>
  </si>
  <si>
    <t>A005</t>
  </si>
  <si>
    <t>A004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</si>
  <si>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</si>
  <si>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</si>
  <si>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</si>
  <si>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</si>
  <si>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</si>
  <si>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</si>
  <si>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</si>
  <si>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</si>
  <si>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</si>
  <si>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</si>
  <si>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</si>
  <si>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</si>
  <si>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</si>
  <si>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</si>
  <si>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</si>
  <si>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</si>
  <si>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</si>
  <si>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</si>
  <si>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</si>
  <si>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</si>
  <si>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Descripción producto A001</t>
  </si>
  <si>
    <t>Descripción producto A002</t>
  </si>
  <si>
    <t>Descripción producto A003</t>
  </si>
  <si>
    <t>Descripción producto A004</t>
  </si>
  <si>
    <t>Descripción producto A005</t>
  </si>
  <si>
    <t>Descripción producto A006</t>
  </si>
  <si>
    <t>Descripción producto A007</t>
  </si>
  <si>
    <t>Descripción producto A008</t>
  </si>
  <si>
    <t>Descripción producto A009</t>
  </si>
  <si>
    <t>Descripción producto A010</t>
  </si>
  <si>
    <t>Descripción producto A011</t>
  </si>
  <si>
    <t>Descripción producto A012</t>
  </si>
  <si>
    <t>Descripción producto A013</t>
  </si>
  <si>
    <t>Descripción producto A014</t>
  </si>
  <si>
    <t>Descripción producto A015</t>
  </si>
  <si>
    <t>Descripción producto A016</t>
  </si>
  <si>
    <t>Descripción producto A017</t>
  </si>
  <si>
    <t>Descripción producto A018</t>
  </si>
  <si>
    <t>Descripción producto A019</t>
  </si>
  <si>
    <t>Descripción producto A020</t>
  </si>
  <si>
    <t>Descripción producto A021</t>
  </si>
  <si>
    <t>Descripción producto A022</t>
  </si>
  <si>
    <t>Descripción producto A023</t>
  </si>
  <si>
    <t>Descripción producto A024</t>
  </si>
  <si>
    <t>Descripción producto A025</t>
  </si>
  <si>
    <t>Descuento total</t>
  </si>
  <si>
    <t xml:space="preserve">Código </t>
  </si>
  <si>
    <t>Denominación cliente</t>
  </si>
  <si>
    <t>Nombre y Apellidos o razon social cliente 1 (se cambia en hoja clientes)</t>
  </si>
  <si>
    <t>Precio Unidad</t>
  </si>
  <si>
    <t>x2xxxx</t>
  </si>
  <si>
    <t>E-mail</t>
  </si>
  <si>
    <t>Nº Factura</t>
  </si>
  <si>
    <t>Dirección cliente 1, la dirección se cambia en la hoja de clientes</t>
  </si>
  <si>
    <t>Codigo artículo</t>
  </si>
  <si>
    <t>Hoja clientes introduzca correo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</si>
  <si>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</si>
  <si>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</si>
  <si>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</si>
  <si>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</si>
  <si>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</si>
  <si>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</si>
  <si>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</si>
  <si>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</si>
  <si>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44555XXX</t>
  </si>
  <si>
    <t xml:space="preserve">Nombre y Apellidos  </t>
  </si>
  <si>
    <t>Dirección del cliente 2</t>
  </si>
  <si>
    <t>6616XXXXXX</t>
  </si>
  <si>
    <t>Código artículo</t>
  </si>
  <si>
    <t>12/12/201_</t>
  </si>
  <si>
    <t>15/12/201_</t>
  </si>
  <si>
    <t>Cliente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</si>
</sst>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4"/>
      <name val="Bell MT"/>
      <family val="1"/>
    </font>
    <font>
      <b/>
      <sz val="11"/>
      <name val="Bell MT"/>
      <family val="1"/>
    </font>
    <font>
      <u val="single"/>
      <sz val="9"/>
      <color indexed="12"/>
      <name val="Calibri"/>
      <family val="2"/>
    </font>
    <font>
      <b/>
      <sz val="10"/>
      <name val="Bell MT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b/>
      <sz val="10"/>
      <color indexed="30"/>
      <name val="Bell MT"/>
      <family val="1"/>
    </font>
    <font>
      <b/>
      <i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b/>
      <sz val="14"/>
      <color indexed="62"/>
      <name val="Bell MT"/>
      <family val="1"/>
    </font>
    <font>
      <b/>
      <sz val="11"/>
      <name val="Calibri"/>
      <family val="2"/>
    </font>
    <font>
      <b/>
      <i/>
      <sz val="14"/>
      <color indexed="62"/>
      <name val="Bell MT"/>
      <family val="1"/>
    </font>
    <font>
      <b/>
      <sz val="14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4"/>
      <name val="Bell MT"/>
      <family val="1"/>
    </font>
    <font>
      <sz val="10"/>
      <color theme="0"/>
      <name val="Arial"/>
      <family val="2"/>
    </font>
    <font>
      <b/>
      <sz val="10"/>
      <color rgb="FF0070C0"/>
      <name val="Bell MT"/>
      <family val="1"/>
    </font>
    <font>
      <b/>
      <i/>
      <sz val="10"/>
      <color theme="4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4"/>
      <color theme="4"/>
      <name val="Bell MT"/>
      <family val="1"/>
    </font>
    <font>
      <b/>
      <sz val="14"/>
      <color rgb="FFFF0000"/>
      <name val="Arial"/>
      <family val="2"/>
    </font>
    <font>
      <b/>
      <sz val="14"/>
      <color theme="4"/>
      <name val="Bell MT"/>
      <family val="1"/>
    </font>
    <font>
      <sz val="11"/>
      <color rgb="FF0070C0"/>
      <name val="Calibri"/>
      <family val="2"/>
    </font>
    <font>
      <sz val="10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hair">
        <color indexed="8"/>
      </left>
      <right style="double">
        <color theme="6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hair"/>
      <right style="double">
        <color theme="6"/>
      </right>
      <top>
        <color indexed="63"/>
      </top>
      <bottom style="medium"/>
    </border>
    <border>
      <left style="double">
        <color theme="6"/>
      </left>
      <right/>
      <top/>
      <bottom/>
    </border>
    <border>
      <left style="double">
        <color theme="6"/>
      </left>
      <right>
        <color indexed="63"/>
      </right>
      <top>
        <color indexed="63"/>
      </top>
      <bottom style="double">
        <color theme="6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6"/>
      </bottom>
    </border>
    <border>
      <left style="medium"/>
      <right/>
      <top style="medium"/>
      <bottom style="double">
        <color theme="6"/>
      </bottom>
    </border>
    <border>
      <left/>
      <right/>
      <top style="medium"/>
      <bottom style="double">
        <color theme="6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09984999895095825"/>
      </left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  <border>
      <left style="thin">
        <color theme="2" tint="-0.09984999895095825"/>
      </left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/>
      <top>
        <color indexed="63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>
        <color indexed="63"/>
      </right>
      <top>
        <color indexed="63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/>
    </border>
    <border>
      <left style="thin">
        <color theme="2" tint="-0.2499399930238723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ck">
        <color theme="2" tint="-0.09990999847650528"/>
      </left>
      <right style="thin"/>
      <top style="double"/>
      <bottom style="double"/>
    </border>
    <border>
      <left style="thick">
        <color theme="2" tint="-0.09990999847650528"/>
      </left>
      <right style="thin"/>
      <top style="double"/>
      <bottom style="thin"/>
    </border>
    <border>
      <left style="thin"/>
      <right style="thick">
        <color theme="2" tint="-0.09990999847650528"/>
      </right>
      <top style="double"/>
      <bottom style="double"/>
    </border>
    <border>
      <left style="thin"/>
      <right style="thick">
        <color theme="2" tint="-0.09990999847650528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/>
      <right style="double">
        <color theme="6"/>
      </right>
      <top style="medium"/>
      <bottom style="double">
        <color theme="6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double">
        <color theme="3" tint="0.3999499976634979"/>
      </top>
      <bottom style="double">
        <color theme="3" tint="0.3999499976634979"/>
      </bottom>
    </border>
    <border>
      <left/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theme="2" tint="-0.09984999895095825"/>
      </left>
      <right style="medium"/>
      <top style="medium"/>
      <bottom style="thin">
        <color theme="2" tint="-0.09984999895095825"/>
      </bottom>
    </border>
    <border>
      <left style="thin">
        <color theme="2" tint="-0.09984999895095825"/>
      </left>
      <right style="medium"/>
      <top style="thin">
        <color theme="2" tint="-0.09984999895095825"/>
      </top>
      <bottom style="thick">
        <color theme="2" tint="-0.0998800024390220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2" tint="-0.09984999895095825"/>
      </right>
      <top style="medium"/>
      <bottom style="thin">
        <color theme="2" tint="-0.09984999895095825"/>
      </bottom>
    </border>
    <border>
      <left style="medium"/>
      <right style="thin">
        <color theme="2" tint="-0.09984999895095825"/>
      </right>
      <top style="thin">
        <color theme="2" tint="-0.09984999895095825"/>
      </top>
      <bottom style="thick">
        <color theme="2" tint="-0.0998800024390220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9" fontId="9" fillId="3" borderId="10" xfId="0" applyNumberFormat="1" applyFont="1" applyFill="1" applyBorder="1" applyAlignment="1" applyProtection="1">
      <alignment horizontal="right" indent="1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10" fillId="0" borderId="0" xfId="46" applyFont="1" applyAlignment="1" applyProtection="1">
      <alignment horizontal="right"/>
      <protection/>
    </xf>
    <xf numFmtId="4" fontId="2" fillId="3" borderId="13" xfId="0" applyNumberFormat="1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30" fillId="0" borderId="16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30" fillId="0" borderId="18" xfId="0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vertical="top" wrapText="1"/>
      <protection/>
    </xf>
    <xf numFmtId="166" fontId="2" fillId="33" borderId="21" xfId="0" applyNumberFormat="1" applyFont="1" applyFill="1" applyBorder="1" applyAlignment="1" applyProtection="1">
      <alignment horizontal="center" vertical="top"/>
      <protection/>
    </xf>
    <xf numFmtId="10" fontId="2" fillId="33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9" fontId="0" fillId="0" borderId="22" xfId="0" applyNumberFormat="1" applyBorder="1" applyAlignment="1" applyProtection="1">
      <alignment horizontal="right" vertical="top"/>
      <protection locked="0"/>
    </xf>
    <xf numFmtId="0" fontId="0" fillId="0" borderId="22" xfId="0" applyBorder="1" applyAlignment="1" applyProtection="1">
      <alignment vertical="top" wrapText="1"/>
      <protection locked="0"/>
    </xf>
    <xf numFmtId="44" fontId="0" fillId="0" borderId="22" xfId="0" applyNumberFormat="1" applyBorder="1" applyAlignment="1" applyProtection="1">
      <alignment vertical="top"/>
      <protection locked="0"/>
    </xf>
    <xf numFmtId="10" fontId="0" fillId="0" borderId="22" xfId="0" applyNumberFormat="1" applyBorder="1" applyAlignment="1" applyProtection="1">
      <alignment vertical="top"/>
      <protection locked="0"/>
    </xf>
    <xf numFmtId="166" fontId="0" fillId="0" borderId="22" xfId="0" applyNumberFormat="1" applyBorder="1" applyAlignment="1" applyProtection="1">
      <alignment vertical="top"/>
      <protection locked="0"/>
    </xf>
    <xf numFmtId="0" fontId="2" fillId="33" borderId="21" xfId="0" applyFont="1" applyFill="1" applyBorder="1" applyAlignment="1" applyProtection="1">
      <alignment/>
      <protection/>
    </xf>
    <xf numFmtId="49" fontId="2" fillId="33" borderId="21" xfId="0" applyNumberFormat="1" applyFont="1" applyFill="1" applyBorder="1" applyAlignment="1" applyProtection="1">
      <alignment horizontal="center"/>
      <protection/>
    </xf>
    <xf numFmtId="10" fontId="2" fillId="33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10" fontId="0" fillId="0" borderId="22" xfId="0" applyNumberFormat="1" applyBorder="1" applyAlignment="1" applyProtection="1">
      <alignment/>
      <protection locked="0"/>
    </xf>
    <xf numFmtId="10" fontId="3" fillId="0" borderId="12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2" fillId="3" borderId="23" xfId="0" applyNumberFormat="1" applyFon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 horizontal="right" vertical="top"/>
      <protection locked="0"/>
    </xf>
    <xf numFmtId="1" fontId="2" fillId="33" borderId="21" xfId="0" applyNumberFormat="1" applyFont="1" applyFill="1" applyBorder="1" applyAlignment="1" applyProtection="1">
      <alignment horizontal="center" vertical="top"/>
      <protection/>
    </xf>
    <xf numFmtId="49" fontId="0" fillId="0" borderId="11" xfId="0" applyNumberFormat="1" applyBorder="1" applyAlignment="1" applyProtection="1">
      <alignment horizontal="center"/>
      <protection locked="0"/>
    </xf>
    <xf numFmtId="49" fontId="0" fillId="3" borderId="24" xfId="0" applyNumberFormat="1" applyFill="1" applyBorder="1" applyAlignment="1" applyProtection="1">
      <alignment horizontal="center"/>
      <protection/>
    </xf>
    <xf numFmtId="49" fontId="0" fillId="3" borderId="24" xfId="0" applyNumberForma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0" fontId="3" fillId="0" borderId="26" xfId="55" applyNumberFormat="1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8" fillId="3" borderId="28" xfId="0" applyFont="1" applyFill="1" applyBorder="1" applyAlignment="1" applyProtection="1">
      <alignment horizont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wrapText="1"/>
      <protection locked="0"/>
    </xf>
    <xf numFmtId="10" fontId="0" fillId="0" borderId="2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44" fontId="0" fillId="0" borderId="22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30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1" xfId="0" applyNumberFormat="1" applyBorder="1" applyAlignment="1" applyProtection="1">
      <alignment horizontal="center" vertical="top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0" fontId="61" fillId="35" borderId="32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top"/>
      <protection locked="0"/>
    </xf>
    <xf numFmtId="2" fontId="3" fillId="0" borderId="34" xfId="0" applyNumberFormat="1" applyFont="1" applyBorder="1" applyAlignment="1" applyProtection="1">
      <alignment horizontal="center" vertical="top"/>
      <protection/>
    </xf>
    <xf numFmtId="49" fontId="0" fillId="0" borderId="35" xfId="0" applyNumberFormat="1" applyBorder="1" applyAlignment="1" applyProtection="1">
      <alignment horizontal="center" vertical="top"/>
      <protection locked="0"/>
    </xf>
    <xf numFmtId="49" fontId="0" fillId="0" borderId="36" xfId="0" applyNumberFormat="1" applyBorder="1" applyAlignment="1" applyProtection="1">
      <alignment horizontal="center" vertical="top"/>
      <protection locked="0"/>
    </xf>
    <xf numFmtId="4" fontId="0" fillId="0" borderId="37" xfId="0" applyNumberFormat="1" applyBorder="1" applyAlignment="1" applyProtection="1">
      <alignment horizontal="center" vertical="top"/>
      <protection/>
    </xf>
    <xf numFmtId="3" fontId="0" fillId="0" borderId="38" xfId="0" applyNumberFormat="1" applyBorder="1" applyAlignment="1" applyProtection="1">
      <alignment horizontal="center" vertical="top"/>
      <protection locked="0"/>
    </xf>
    <xf numFmtId="4" fontId="0" fillId="0" borderId="39" xfId="0" applyNumberFormat="1" applyBorder="1" applyAlignment="1" applyProtection="1">
      <alignment horizontal="center" vertical="top"/>
      <protection/>
    </xf>
    <xf numFmtId="10" fontId="3" fillId="0" borderId="39" xfId="0" applyNumberFormat="1" applyFont="1" applyBorder="1" applyAlignment="1" applyProtection="1">
      <alignment horizontal="center" vertical="top"/>
      <protection/>
    </xf>
    <xf numFmtId="2" fontId="3" fillId="0" borderId="39" xfId="0" applyNumberFormat="1" applyFont="1" applyBorder="1" applyAlignment="1" applyProtection="1">
      <alignment horizontal="center" vertical="top"/>
      <protection/>
    </xf>
    <xf numFmtId="2" fontId="3" fillId="0" borderId="40" xfId="0" applyNumberFormat="1" applyFont="1" applyBorder="1" applyAlignment="1" applyProtection="1">
      <alignment horizontal="center" vertical="top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10" fontId="2" fillId="33" borderId="43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Border="1" applyAlignment="1" applyProtection="1">
      <alignment horizontal="center" vertical="top"/>
      <protection locked="0"/>
    </xf>
    <xf numFmtId="1" fontId="0" fillId="0" borderId="45" xfId="0" applyNumberFormat="1" applyBorder="1" applyAlignment="1" applyProtection="1">
      <alignment horizontal="center" vertical="top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49" fontId="0" fillId="0" borderId="45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>
      <alignment/>
    </xf>
    <xf numFmtId="1" fontId="44" fillId="36" borderId="47" xfId="0" applyNumberFormat="1" applyFont="1" applyFill="1" applyBorder="1" applyAlignment="1" applyProtection="1">
      <alignment horizontal="center" vertical="top"/>
      <protection locked="0"/>
    </xf>
    <xf numFmtId="0" fontId="44" fillId="36" borderId="47" xfId="0" applyFont="1" applyFill="1" applyBorder="1" applyAlignment="1" applyProtection="1">
      <alignment vertical="top" wrapText="1"/>
      <protection locked="0"/>
    </xf>
    <xf numFmtId="0" fontId="62" fillId="36" borderId="47" xfId="0" applyFont="1" applyFill="1" applyBorder="1" applyAlignment="1" applyProtection="1">
      <alignment horizontal="center" vertical="top" wrapText="1"/>
      <protection locked="0"/>
    </xf>
    <xf numFmtId="49" fontId="44" fillId="36" borderId="47" xfId="0" applyNumberFormat="1" applyFont="1" applyFill="1" applyBorder="1" applyAlignment="1" applyProtection="1">
      <alignment horizontal="center" vertical="top"/>
      <protection locked="0"/>
    </xf>
    <xf numFmtId="0" fontId="44" fillId="36" borderId="47" xfId="0" applyFont="1" applyFill="1" applyBorder="1" applyAlignment="1">
      <alignment/>
    </xf>
    <xf numFmtId="0" fontId="44" fillId="37" borderId="48" xfId="0" applyFont="1" applyFill="1" applyBorder="1" applyAlignment="1">
      <alignment/>
    </xf>
    <xf numFmtId="0" fontId="44" fillId="36" borderId="48" xfId="0" applyFont="1" applyFill="1" applyBorder="1" applyAlignment="1">
      <alignment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0" fontId="47" fillId="37" borderId="48" xfId="0" applyFont="1" applyFill="1" applyBorder="1" applyAlignment="1">
      <alignment/>
    </xf>
    <xf numFmtId="0" fontId="44" fillId="36" borderId="0" xfId="0" applyFont="1" applyFill="1" applyAlignment="1">
      <alignment horizontal="center" vertical="top"/>
    </xf>
    <xf numFmtId="0" fontId="44" fillId="36" borderId="0" xfId="0" applyFont="1" applyFill="1" applyBorder="1" applyAlignment="1">
      <alignment horizontal="center" vertical="top"/>
    </xf>
    <xf numFmtId="0" fontId="44" fillId="36" borderId="0" xfId="0" applyFont="1" applyFill="1" applyBorder="1" applyAlignment="1">
      <alignment/>
    </xf>
    <xf numFmtId="1" fontId="2" fillId="33" borderId="41" xfId="0" applyNumberFormat="1" applyFont="1" applyFill="1" applyBorder="1" applyAlignment="1" applyProtection="1">
      <alignment horizontal="center" vertical="top"/>
      <protection/>
    </xf>
    <xf numFmtId="0" fontId="2" fillId="33" borderId="42" xfId="0" applyFont="1" applyFill="1" applyBorder="1" applyAlignment="1" applyProtection="1">
      <alignment vertical="top" wrapText="1"/>
      <protection/>
    </xf>
    <xf numFmtId="166" fontId="2" fillId="33" borderId="42" xfId="0" applyNumberFormat="1" applyFont="1" applyFill="1" applyBorder="1" applyAlignment="1" applyProtection="1">
      <alignment horizontal="center" vertical="top"/>
      <protection/>
    </xf>
    <xf numFmtId="10" fontId="2" fillId="33" borderId="43" xfId="0" applyNumberFormat="1" applyFont="1" applyFill="1" applyBorder="1" applyAlignment="1" applyProtection="1">
      <alignment horizontal="center" vertical="top"/>
      <protection/>
    </xf>
    <xf numFmtId="49" fontId="0" fillId="0" borderId="49" xfId="0" applyNumberFormat="1" applyBorder="1" applyAlignment="1" applyProtection="1">
      <alignment horizontal="center" vertical="top"/>
      <protection locked="0"/>
    </xf>
    <xf numFmtId="10" fontId="3" fillId="0" borderId="50" xfId="55" applyNumberFormat="1" applyFont="1" applyBorder="1" applyAlignment="1" applyProtection="1">
      <alignment horizontal="center" vertical="top"/>
      <protection/>
    </xf>
    <xf numFmtId="10" fontId="0" fillId="0" borderId="51" xfId="0" applyNumberFormat="1" applyBorder="1" applyAlignment="1" applyProtection="1">
      <alignment horizontal="center" vertical="top"/>
      <protection locked="0"/>
    </xf>
    <xf numFmtId="49" fontId="0" fillId="0" borderId="44" xfId="0" applyNumberFormat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44" fontId="0" fillId="0" borderId="45" xfId="0" applyNumberFormat="1" applyBorder="1" applyAlignment="1" applyProtection="1">
      <alignment horizontal="center" vertical="top"/>
      <protection locked="0"/>
    </xf>
    <xf numFmtId="10" fontId="0" fillId="0" borderId="52" xfId="0" applyNumberFormat="1" applyBorder="1" applyAlignment="1" applyProtection="1">
      <alignment horizontal="center" vertical="top"/>
      <protection locked="0"/>
    </xf>
    <xf numFmtId="0" fontId="44" fillId="36" borderId="0" xfId="0" applyFont="1" applyFill="1" applyBorder="1" applyAlignment="1">
      <alignment/>
    </xf>
    <xf numFmtId="1" fontId="44" fillId="36" borderId="0" xfId="0" applyNumberFormat="1" applyFont="1" applyFill="1" applyBorder="1" applyAlignment="1" applyProtection="1">
      <alignment horizontal="center" vertical="top"/>
      <protection locked="0"/>
    </xf>
    <xf numFmtId="0" fontId="44" fillId="36" borderId="0" xfId="0" applyFont="1" applyFill="1" applyBorder="1" applyAlignment="1" applyProtection="1">
      <alignment vertical="top" wrapText="1"/>
      <protection locked="0"/>
    </xf>
    <xf numFmtId="0" fontId="62" fillId="36" borderId="0" xfId="0" applyFont="1" applyFill="1" applyBorder="1" applyAlignment="1" applyProtection="1">
      <alignment horizontal="center" vertical="top" wrapText="1"/>
      <protection locked="0"/>
    </xf>
    <xf numFmtId="49" fontId="44" fillId="36" borderId="0" xfId="0" applyNumberFormat="1" applyFont="1" applyFill="1" applyBorder="1" applyAlignment="1" applyProtection="1">
      <alignment horizontal="center" vertical="top"/>
      <protection locked="0"/>
    </xf>
    <xf numFmtId="0" fontId="63" fillId="38" borderId="53" xfId="0" applyFont="1" applyFill="1" applyBorder="1" applyAlignment="1" applyProtection="1">
      <alignment horizontal="center"/>
      <protection locked="0"/>
    </xf>
    <xf numFmtId="1" fontId="12" fillId="0" borderId="54" xfId="0" applyNumberFormat="1" applyFont="1" applyBorder="1" applyAlignment="1" applyProtection="1">
      <alignment horizontal="center"/>
      <protection locked="0"/>
    </xf>
    <xf numFmtId="0" fontId="64" fillId="39" borderId="55" xfId="0" applyFont="1" applyFill="1" applyBorder="1" applyAlignment="1" applyProtection="1">
      <alignment horizontal="center" vertical="center"/>
      <protection locked="0"/>
    </xf>
    <xf numFmtId="0" fontId="64" fillId="4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wrapText="1"/>
      <protection locked="0"/>
    </xf>
    <xf numFmtId="0" fontId="65" fillId="0" borderId="58" xfId="0" applyFont="1" applyBorder="1" applyAlignment="1" applyProtection="1">
      <alignment wrapText="1"/>
      <protection locked="0"/>
    </xf>
    <xf numFmtId="0" fontId="64" fillId="41" borderId="59" xfId="0" applyFont="1" applyFill="1" applyBorder="1" applyAlignment="1" applyProtection="1">
      <alignment horizontal="center" vertical="center" wrapText="1"/>
      <protection locked="0"/>
    </xf>
    <xf numFmtId="0" fontId="64" fillId="42" borderId="60" xfId="0" applyFont="1" applyFill="1" applyBorder="1" applyAlignment="1" applyProtection="1">
      <alignment horizontal="center" vertical="center" wrapText="1"/>
      <protection locked="0"/>
    </xf>
    <xf numFmtId="0" fontId="38" fillId="0" borderId="61" xfId="0" applyFont="1" applyFill="1" applyBorder="1" applyAlignment="1" applyProtection="1">
      <alignment wrapText="1"/>
      <protection locked="0"/>
    </xf>
    <xf numFmtId="0" fontId="38" fillId="0" borderId="62" xfId="0" applyFont="1" applyFill="1" applyBorder="1" applyAlignment="1" applyProtection="1">
      <alignment wrapText="1"/>
      <protection locked="0"/>
    </xf>
    <xf numFmtId="0" fontId="38" fillId="0" borderId="63" xfId="0" applyFont="1" applyFill="1" applyBorder="1" applyAlignment="1" applyProtection="1">
      <alignment wrapText="1"/>
      <protection locked="0"/>
    </xf>
    <xf numFmtId="0" fontId="64" fillId="43" borderId="64" xfId="0" applyFont="1" applyFill="1" applyBorder="1" applyAlignment="1" applyProtection="1">
      <alignment horizontal="center" vertical="center" wrapText="1"/>
      <protection locked="0"/>
    </xf>
    <xf numFmtId="0" fontId="64" fillId="43" borderId="65" xfId="0" applyFont="1" applyFill="1" applyBorder="1" applyAlignment="1" applyProtection="1">
      <alignment horizontal="center" vertical="center" wrapText="1"/>
      <protection locked="0"/>
    </xf>
    <xf numFmtId="0" fontId="64" fillId="44" borderId="66" xfId="0" applyFont="1" applyFill="1" applyBorder="1" applyAlignment="1" applyProtection="1">
      <alignment horizontal="center" vertical="center" wrapText="1"/>
      <protection locked="0"/>
    </xf>
    <xf numFmtId="0" fontId="64" fillId="45" borderId="67" xfId="0" applyFont="1" applyFill="1" applyBorder="1" applyAlignment="1" applyProtection="1">
      <alignment horizontal="center" vertical="center" wrapText="1"/>
      <protection locked="0"/>
    </xf>
    <xf numFmtId="0" fontId="66" fillId="0" borderId="68" xfId="0" applyNumberFormat="1" applyFont="1" applyFill="1" applyBorder="1" applyAlignment="1" applyProtection="1">
      <alignment vertical="center" wrapText="1"/>
      <protection/>
    </xf>
    <xf numFmtId="0" fontId="67" fillId="0" borderId="69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70" xfId="0" applyFont="1" applyBorder="1" applyAlignment="1">
      <alignment vertical="center" wrapText="1"/>
    </xf>
    <xf numFmtId="0" fontId="67" fillId="0" borderId="71" xfId="0" applyFont="1" applyBorder="1" applyAlignment="1">
      <alignment vertical="center" wrapText="1"/>
    </xf>
    <xf numFmtId="0" fontId="67" fillId="0" borderId="72" xfId="0" applyFont="1" applyBorder="1" applyAlignment="1">
      <alignment vertical="center" wrapText="1"/>
    </xf>
    <xf numFmtId="0" fontId="67" fillId="0" borderId="73" xfId="0" applyFont="1" applyBorder="1" applyAlignment="1">
      <alignment vertical="center" wrapText="1"/>
    </xf>
    <xf numFmtId="0" fontId="12" fillId="0" borderId="74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70" xfId="0" applyFont="1" applyBorder="1" applyAlignment="1" applyProtection="1">
      <alignment horizontal="left" vertical="center" wrapText="1"/>
      <protection/>
    </xf>
    <xf numFmtId="0" fontId="12" fillId="0" borderId="71" xfId="0" applyFont="1" applyBorder="1" applyAlignment="1" applyProtection="1">
      <alignment horizontal="left" vertical="center" wrapText="1"/>
      <protection/>
    </xf>
    <xf numFmtId="0" fontId="12" fillId="0" borderId="72" xfId="0" applyFont="1" applyBorder="1" applyAlignment="1" applyProtection="1">
      <alignment horizontal="left" vertical="center" wrapText="1"/>
      <protection/>
    </xf>
    <xf numFmtId="0" fontId="12" fillId="0" borderId="73" xfId="0" applyFont="1" applyBorder="1" applyAlignment="1" applyProtection="1">
      <alignment horizontal="left" vertical="center" wrapText="1"/>
      <protection/>
    </xf>
    <xf numFmtId="0" fontId="2" fillId="0" borderId="75" xfId="0" applyFont="1" applyFill="1" applyBorder="1" applyAlignment="1" applyProtection="1">
      <alignment horizontal="left" indent="1"/>
      <protection/>
    </xf>
    <xf numFmtId="0" fontId="2" fillId="0" borderId="76" xfId="0" applyFont="1" applyFill="1" applyBorder="1" applyAlignment="1" applyProtection="1">
      <alignment horizontal="left" indent="1"/>
      <protection/>
    </xf>
    <xf numFmtId="0" fontId="38" fillId="0" borderId="77" xfId="0" applyFont="1" applyFill="1" applyBorder="1" applyAlignment="1" applyProtection="1">
      <alignment wrapText="1"/>
      <protection locked="0"/>
    </xf>
    <xf numFmtId="0" fontId="38" fillId="0" borderId="78" xfId="0" applyFont="1" applyFill="1" applyBorder="1" applyAlignment="1" applyProtection="1">
      <alignment wrapText="1"/>
      <protection locked="0"/>
    </xf>
    <xf numFmtId="0" fontId="38" fillId="0" borderId="79" xfId="0" applyFont="1" applyFill="1" applyBorder="1" applyAlignment="1" applyProtection="1">
      <alignment wrapText="1"/>
      <protection locked="0"/>
    </xf>
    <xf numFmtId="14" fontId="12" fillId="36" borderId="80" xfId="0" applyNumberFormat="1" applyFont="1" applyFill="1" applyBorder="1" applyAlignment="1" applyProtection="1">
      <alignment horizontal="center" wrapText="1"/>
      <protection locked="0"/>
    </xf>
    <xf numFmtId="0" fontId="12" fillId="36" borderId="81" xfId="0" applyFont="1" applyFill="1" applyBorder="1" applyAlignment="1" applyProtection="1">
      <alignment wrapText="1"/>
      <protection locked="0"/>
    </xf>
    <xf numFmtId="4" fontId="0" fillId="0" borderId="30" xfId="0" applyNumberForma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0" fontId="0" fillId="0" borderId="83" xfId="0" applyBorder="1" applyAlignment="1" applyProtection="1">
      <alignment vertical="center" wrapText="1"/>
      <protection/>
    </xf>
    <xf numFmtId="165" fontId="4" fillId="3" borderId="29" xfId="45" applyNumberFormat="1" applyFont="1" applyFill="1" applyBorder="1" applyAlignment="1" applyProtection="1">
      <alignment horizontal="right" indent="1"/>
      <protection/>
    </xf>
    <xf numFmtId="165" fontId="4" fillId="3" borderId="84" xfId="45" applyNumberFormat="1" applyFont="1" applyFill="1" applyBorder="1" applyAlignment="1" applyProtection="1">
      <alignment horizontal="right" indent="1"/>
      <protection/>
    </xf>
    <xf numFmtId="0" fontId="68" fillId="46" borderId="85" xfId="0" applyFont="1" applyFill="1" applyBorder="1" applyAlignment="1" applyProtection="1">
      <alignment horizontal="center" vertical="center" wrapText="1"/>
      <protection locked="0"/>
    </xf>
    <xf numFmtId="0" fontId="0" fillId="47" borderId="86" xfId="0" applyFill="1" applyBorder="1" applyAlignment="1">
      <alignment horizontal="center" vertical="center" wrapText="1"/>
    </xf>
    <xf numFmtId="1" fontId="69" fillId="38" borderId="87" xfId="0" applyNumberFormat="1" applyFont="1" applyFill="1" applyBorder="1" applyAlignment="1" applyProtection="1">
      <alignment horizontal="center" wrapText="1"/>
      <protection locked="0"/>
    </xf>
    <xf numFmtId="1" fontId="59" fillId="38" borderId="88" xfId="0" applyNumberFormat="1" applyFont="1" applyFill="1" applyBorder="1" applyAlignment="1">
      <alignment horizontal="center" wrapText="1"/>
    </xf>
    <xf numFmtId="0" fontId="5" fillId="0" borderId="0" xfId="46" applyAlignment="1" applyProtection="1">
      <alignment horizontal="right" wrapText="1"/>
      <protection/>
    </xf>
    <xf numFmtId="0" fontId="5" fillId="0" borderId="0" xfId="46" applyAlignment="1" applyProtection="1">
      <alignment wrapText="1"/>
      <protection/>
    </xf>
    <xf numFmtId="0" fontId="9" fillId="3" borderId="8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90" xfId="0" applyFont="1" applyFill="1" applyBorder="1" applyAlignment="1" applyProtection="1">
      <alignment/>
      <protection locked="0"/>
    </xf>
    <xf numFmtId="0" fontId="9" fillId="3" borderId="91" xfId="0" applyFont="1" applyFill="1" applyBorder="1" applyAlignment="1" applyProtection="1">
      <alignment/>
      <protection locked="0"/>
    </xf>
    <xf numFmtId="0" fontId="70" fillId="48" borderId="85" xfId="0" applyFont="1" applyFill="1" applyBorder="1" applyAlignment="1" applyProtection="1">
      <alignment horizontal="center" wrapText="1"/>
      <protection locked="0"/>
    </xf>
    <xf numFmtId="0" fontId="70" fillId="49" borderId="86" xfId="0" applyFont="1" applyFill="1" applyBorder="1" applyAlignment="1" applyProtection="1">
      <alignment wrapText="1"/>
      <protection locked="0"/>
    </xf>
    <xf numFmtId="0" fontId="70" fillId="50" borderId="92" xfId="0" applyFont="1" applyFill="1" applyBorder="1" applyAlignment="1" applyProtection="1">
      <alignment wrapText="1"/>
      <protection locked="0"/>
    </xf>
    <xf numFmtId="0" fontId="63" fillId="38" borderId="93" xfId="0" applyFont="1" applyFill="1" applyBorder="1" applyAlignment="1" applyProtection="1">
      <alignment horizontal="center" wrapText="1"/>
      <protection locked="0"/>
    </xf>
    <xf numFmtId="0" fontId="71" fillId="38" borderId="60" xfId="0" applyFont="1" applyFill="1" applyBorder="1" applyAlignment="1" applyProtection="1">
      <alignment wrapText="1"/>
      <protection locked="0"/>
    </xf>
    <xf numFmtId="0" fontId="64" fillId="51" borderId="59" xfId="0" applyFont="1" applyFill="1" applyBorder="1" applyAlignment="1" applyProtection="1">
      <alignment horizontal="center" vertical="center"/>
      <protection locked="0"/>
    </xf>
    <xf numFmtId="0" fontId="64" fillId="52" borderId="60" xfId="0" applyFont="1" applyFill="1" applyBorder="1" applyAlignment="1" applyProtection="1">
      <alignment horizontal="center" vertical="center"/>
      <protection locked="0"/>
    </xf>
    <xf numFmtId="0" fontId="65" fillId="53" borderId="60" xfId="0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Fill="1" applyBorder="1" applyAlignment="1" applyProtection="1">
      <alignment horizontal="left" wrapText="1"/>
      <protection locked="0"/>
    </xf>
    <xf numFmtId="0" fontId="65" fillId="0" borderId="95" xfId="0" applyFont="1" applyBorder="1" applyAlignment="1" applyProtection="1">
      <alignment wrapText="1"/>
      <protection locked="0"/>
    </xf>
    <xf numFmtId="0" fontId="2" fillId="0" borderId="96" xfId="0" applyFont="1" applyFill="1" applyBorder="1" applyAlignment="1" applyProtection="1">
      <alignment horizontal="left" indent="1"/>
      <protection/>
    </xf>
    <xf numFmtId="0" fontId="2" fillId="0" borderId="97" xfId="0" applyFont="1" applyFill="1" applyBorder="1" applyAlignment="1" applyProtection="1">
      <alignment horizontal="left" indent="1"/>
      <protection/>
    </xf>
    <xf numFmtId="0" fontId="63" fillId="38" borderId="98" xfId="0" applyFont="1" applyFill="1" applyBorder="1" applyAlignment="1" applyProtection="1">
      <alignment horizontal="center" wrapText="1"/>
      <protection locked="0"/>
    </xf>
    <xf numFmtId="0" fontId="71" fillId="38" borderId="99" xfId="0" applyFont="1" applyFill="1" applyBorder="1" applyAlignment="1" applyProtection="1">
      <alignment wrapText="1"/>
      <protection locked="0"/>
    </xf>
    <xf numFmtId="0" fontId="71" fillId="38" borderId="100" xfId="0" applyFont="1" applyFill="1" applyBorder="1" applyAlignment="1" applyProtection="1">
      <alignment wrapText="1"/>
      <protection locked="0"/>
    </xf>
    <xf numFmtId="14" fontId="12" fillId="36" borderId="101" xfId="0" applyNumberFormat="1" applyFont="1" applyFill="1" applyBorder="1" applyAlignment="1" applyProtection="1">
      <alignment horizontal="center" wrapText="1"/>
      <protection locked="0"/>
    </xf>
    <xf numFmtId="0" fontId="12" fillId="36" borderId="102" xfId="0" applyFont="1" applyFill="1" applyBorder="1" applyAlignment="1" applyProtection="1">
      <alignment wrapText="1"/>
      <protection locked="0"/>
    </xf>
    <xf numFmtId="0" fontId="12" fillId="0" borderId="80" xfId="0" applyFont="1" applyBorder="1" applyAlignment="1" applyProtection="1">
      <alignment wrapText="1"/>
      <protection locked="0"/>
    </xf>
    <xf numFmtId="0" fontId="61" fillId="54" borderId="32" xfId="0" applyFont="1" applyFill="1" applyBorder="1" applyAlignment="1" applyProtection="1">
      <alignment horizontal="center" vertical="center" wrapText="1"/>
      <protection locked="0"/>
    </xf>
    <xf numFmtId="0" fontId="72" fillId="55" borderId="31" xfId="0" applyFont="1" applyFill="1" applyBorder="1" applyAlignment="1" applyProtection="1">
      <alignment horizontal="center" vertical="center" wrapText="1"/>
      <protection locked="0"/>
    </xf>
    <xf numFmtId="0" fontId="61" fillId="56" borderId="103" xfId="0" applyFont="1" applyFill="1" applyBorder="1" applyAlignment="1" applyProtection="1">
      <alignment horizontal="center" vertical="center" wrapText="1"/>
      <protection locked="0"/>
    </xf>
    <xf numFmtId="0" fontId="61" fillId="57" borderId="104" xfId="0" applyFont="1" applyFill="1" applyBorder="1" applyAlignment="1" applyProtection="1">
      <alignment horizontal="center" vertical="center" wrapText="1"/>
      <protection locked="0"/>
    </xf>
    <xf numFmtId="0" fontId="2" fillId="33" borderId="105" xfId="0" applyFont="1" applyFill="1" applyBorder="1" applyAlignment="1" applyProtection="1">
      <alignment horizontal="center" vertical="center" wrapText="1"/>
      <protection/>
    </xf>
    <xf numFmtId="0" fontId="2" fillId="33" borderId="106" xfId="0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 applyProtection="1">
      <alignment vertical="top" wrapText="1"/>
      <protection locked="0"/>
    </xf>
    <xf numFmtId="0" fontId="0" fillId="0" borderId="108" xfId="0" applyBorder="1" applyAlignment="1" applyProtection="1">
      <alignment vertical="top" wrapText="1"/>
      <protection locked="0"/>
    </xf>
    <xf numFmtId="0" fontId="0" fillId="0" borderId="31" xfId="0" applyBorder="1" applyAlignment="1">
      <alignment horizontal="center" vertical="center" wrapText="1"/>
    </xf>
    <xf numFmtId="0" fontId="61" fillId="58" borderId="109" xfId="0" applyFont="1" applyFill="1" applyBorder="1" applyAlignment="1" applyProtection="1">
      <alignment horizontal="center" vertical="center" wrapText="1"/>
      <protection locked="0"/>
    </xf>
    <xf numFmtId="0" fontId="61" fillId="59" borderId="110" xfId="0" applyFont="1" applyFill="1" applyBorder="1" applyAlignment="1" applyProtection="1">
      <alignment horizontal="center" vertical="center" wrapText="1"/>
      <protection locked="0"/>
    </xf>
    <xf numFmtId="0" fontId="61" fillId="60" borderId="32" xfId="0" applyFont="1" applyFill="1" applyBorder="1" applyAlignment="1" applyProtection="1">
      <alignment horizontal="center" vertical="center"/>
      <protection locked="0"/>
    </xf>
    <xf numFmtId="0" fontId="61" fillId="61" borderId="31" xfId="0" applyFont="1" applyFill="1" applyBorder="1" applyAlignment="1" applyProtection="1">
      <alignment horizontal="center" vertical="center"/>
      <protection locked="0"/>
    </xf>
    <xf numFmtId="0" fontId="61" fillId="62" borderId="3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45"/>
  <sheetViews>
    <sheetView showGridLines="0" showZeros="0" tabSelected="1" showOutlineSymbols="0" workbookViewId="0" topLeftCell="A1">
      <selection activeCell="L10" sqref="L10"/>
    </sheetView>
  </sheetViews>
  <sheetFormatPr defaultColWidth="11.421875" defaultRowHeight="15"/>
  <cols>
    <col min="1" max="1" width="2.57421875" style="0" customWidth="1"/>
    <col min="2" max="2" width="9.7109375" style="0" customWidth="1"/>
    <col min="5" max="5" width="9.00390625" style="0" customWidth="1"/>
    <col min="6" max="6" width="7.7109375" style="0" customWidth="1"/>
    <col min="7" max="7" width="8.421875" style="0" customWidth="1"/>
    <col min="8" max="9" width="10.00390625" style="0" customWidth="1"/>
    <col min="10" max="10" width="10.421875" style="0" customWidth="1"/>
    <col min="11" max="11" width="11.7109375" style="0" bestFit="1" customWidth="1"/>
  </cols>
  <sheetData>
    <row r="1" ht="15.75" thickBot="1"/>
    <row r="2" spans="2:11" ht="21" customHeight="1" thickBot="1" thickTop="1">
      <c r="B2" s="164" t="s">
        <v>18</v>
      </c>
      <c r="C2" s="165"/>
      <c r="D2" s="165"/>
      <c r="E2" s="166"/>
      <c r="F2" s="154" t="s">
        <v>138</v>
      </c>
      <c r="G2" s="155"/>
      <c r="H2" s="155"/>
      <c r="I2" s="155"/>
      <c r="J2" s="156">
        <v>5</v>
      </c>
      <c r="K2" s="157"/>
    </row>
    <row r="3" spans="2:11" ht="16.5" customHeight="1" thickTop="1">
      <c r="B3" s="12" t="s">
        <v>0</v>
      </c>
      <c r="C3" s="144"/>
      <c r="D3" s="145"/>
      <c r="E3" s="146"/>
      <c r="F3" s="129" t="str">
        <f>IF(ISBLANK(J2)," ",VLOOKUP(J2,cliente,MATCH("Denominación cliente",Clientes!1:1,0),FALSE))</f>
        <v>Cliente n. 5</v>
      </c>
      <c r="G3" s="130"/>
      <c r="H3" s="130"/>
      <c r="I3" s="130"/>
      <c r="J3" s="131"/>
      <c r="K3" s="132"/>
    </row>
    <row r="4" spans="2:11" ht="16.5" customHeight="1">
      <c r="B4" s="9" t="s">
        <v>1</v>
      </c>
      <c r="C4" s="122"/>
      <c r="D4" s="123"/>
      <c r="E4" s="124"/>
      <c r="F4" s="133"/>
      <c r="G4" s="134"/>
      <c r="H4" s="134"/>
      <c r="I4" s="134"/>
      <c r="J4" s="134"/>
      <c r="K4" s="135"/>
    </row>
    <row r="5" spans="2:11" ht="15.75">
      <c r="B5" s="9" t="s">
        <v>2</v>
      </c>
      <c r="C5" s="122"/>
      <c r="D5" s="123"/>
      <c r="E5" s="124"/>
      <c r="F5" s="136" t="str">
        <f>IF(ISBLANK($J$2)," ",VLOOKUP($J$2,cliente,MATCH("Dirección Cliente",Clientes!1:1,0),FALSE))</f>
        <v>Dirección 5</v>
      </c>
      <c r="G5" s="137"/>
      <c r="H5" s="137"/>
      <c r="I5" s="137"/>
      <c r="J5" s="137"/>
      <c r="K5" s="138"/>
    </row>
    <row r="6" spans="2:11" ht="15.75">
      <c r="B6" s="9" t="s">
        <v>3</v>
      </c>
      <c r="C6" s="122"/>
      <c r="D6" s="123"/>
      <c r="E6" s="124"/>
      <c r="F6" s="139"/>
      <c r="G6" s="140"/>
      <c r="H6" s="140"/>
      <c r="I6" s="140"/>
      <c r="J6" s="140"/>
      <c r="K6" s="141"/>
    </row>
    <row r="7" spans="2:11" ht="15.75">
      <c r="B7" s="9" t="s">
        <v>4</v>
      </c>
      <c r="C7" s="122"/>
      <c r="D7" s="123"/>
      <c r="E7" s="124"/>
      <c r="F7" s="118" t="s">
        <v>22</v>
      </c>
      <c r="G7" s="119"/>
      <c r="H7" s="142">
        <f>IF(ISBLANK($J$2)," ",VLOOKUP($J$2,cliente,MATCH("Teléfono",Clientes!1:1,0),FALSE))</f>
        <v>1234567890</v>
      </c>
      <c r="I7" s="142" t="e">
        <f>IF(ISBLANK($J$2)," ",VLOOKUP($J$2,cliente,MATCH("Dirección Cliente",Clientes!3:3,0),FALSE))</f>
        <v>#N/A</v>
      </c>
      <c r="J7" s="142" t="e">
        <f>IF(ISBLANK($J$2)," ",VLOOKUP($J$2,cliente,MATCH("Dirección Cliente",Clientes!3:3,0),FALSE))</f>
        <v>#N/A</v>
      </c>
      <c r="K7" s="143" t="e">
        <f>IF(ISBLANK($J$2)," ",VLOOKUP($J$2,cliente,MATCH("Dirección Cliente",Clientes!3:3,0),FALSE))</f>
        <v>#N/A</v>
      </c>
    </row>
    <row r="8" spans="2:11" ht="15.75">
      <c r="B8" s="9" t="s">
        <v>8</v>
      </c>
      <c r="C8" s="122"/>
      <c r="D8" s="123"/>
      <c r="E8" s="124"/>
      <c r="F8" s="118" t="s">
        <v>4</v>
      </c>
      <c r="G8" s="119"/>
      <c r="H8" s="142">
        <f>IF(ISBLANK($J$2)," ",VLOOKUP($J$2,cliente,MATCH("CIF / NIF",Clientes!1:1,0),FALSE))</f>
        <v>2222</v>
      </c>
      <c r="I8" s="142" t="e">
        <f>IF(ISBLANK($J$2)," ",VLOOKUP($J$2,cliente,MATCH("Dirección Cliente",Clientes!4:4,0),FALSE))</f>
        <v>#N/A</v>
      </c>
      <c r="J8" s="142" t="e">
        <f>IF(ISBLANK($J$2)," ",VLOOKUP($J$2,cliente,MATCH("Dirección Cliente",Clientes!4:4,0),FALSE))</f>
        <v>#N/A</v>
      </c>
      <c r="K8" s="143" t="e">
        <f>IF(ISBLANK($J$2)," ",VLOOKUP($J$2,cliente,MATCH("Dirección Cliente",Clientes!4:4,0),FALSE))</f>
        <v>#N/A</v>
      </c>
    </row>
    <row r="9" spans="2:11" ht="15.75" customHeight="1" thickBot="1">
      <c r="B9" s="9" t="s">
        <v>9</v>
      </c>
      <c r="C9" s="122"/>
      <c r="D9" s="123"/>
      <c r="E9" s="124"/>
      <c r="F9" s="172" t="s">
        <v>10</v>
      </c>
      <c r="G9" s="173"/>
      <c r="H9" s="174">
        <f>IF(ISBLANK($J$2)," ",VLOOKUP($J$2,cliente,MATCH("E-mail",Clientes!1:1,0),FALSE))</f>
        <v>0</v>
      </c>
      <c r="I9" s="174" t="e">
        <f>IF(ISBLANK($J$2)," ",VLOOKUP($J$2,cliente,MATCH("Dirección Cliente",Clientes!5:5,0),FALSE))</f>
        <v>#N/A</v>
      </c>
      <c r="J9" s="174" t="e">
        <f>IF(ISBLANK($J$2)," ",VLOOKUP($J$2,cliente,MATCH("Dirección Cliente",Clientes!5:5,0),FALSE))</f>
        <v>#N/A</v>
      </c>
      <c r="K9" s="175" t="e">
        <f>IF(ISBLANK($J$2)," ",VLOOKUP($J$2,cliente,MATCH("Dirección Cliente",Clientes!5:5,0),FALSE))</f>
        <v>#N/A</v>
      </c>
    </row>
    <row r="10" spans="2:11" ht="16.5" thickTop="1">
      <c r="B10" s="10" t="s">
        <v>7</v>
      </c>
      <c r="C10" s="122"/>
      <c r="D10" s="123"/>
      <c r="E10" s="124"/>
      <c r="F10" s="167" t="s">
        <v>15</v>
      </c>
      <c r="G10" s="168"/>
      <c r="H10" s="176" t="s">
        <v>19</v>
      </c>
      <c r="I10" s="177"/>
      <c r="J10" s="178"/>
      <c r="K10" s="114" t="s">
        <v>119</v>
      </c>
    </row>
    <row r="11" spans="2:11" ht="15.75" thickBot="1">
      <c r="B11" s="11" t="s">
        <v>17</v>
      </c>
      <c r="C11" s="13"/>
      <c r="D11" s="14"/>
      <c r="E11" s="15"/>
      <c r="F11" s="147" t="s">
        <v>136</v>
      </c>
      <c r="G11" s="148"/>
      <c r="H11" s="179" t="s">
        <v>137</v>
      </c>
      <c r="I11" s="180"/>
      <c r="J11" s="181"/>
      <c r="K11" s="115">
        <v>5</v>
      </c>
    </row>
    <row r="12" spans="2:11" ht="16.5" thickBot="1" thickTop="1">
      <c r="B12" s="125" t="s">
        <v>135</v>
      </c>
      <c r="C12" s="120" t="s">
        <v>13</v>
      </c>
      <c r="D12" s="120"/>
      <c r="E12" s="120"/>
      <c r="F12" s="120"/>
      <c r="G12" s="169" t="s">
        <v>11</v>
      </c>
      <c r="H12" s="120" t="s">
        <v>116</v>
      </c>
      <c r="I12" s="116" t="s">
        <v>23</v>
      </c>
      <c r="J12" s="120" t="s">
        <v>112</v>
      </c>
      <c r="K12" s="127" t="s">
        <v>61</v>
      </c>
    </row>
    <row r="13" spans="2:11" ht="15.75" thickTop="1">
      <c r="B13" s="126"/>
      <c r="C13" s="121"/>
      <c r="D13" s="121"/>
      <c r="E13" s="121"/>
      <c r="F13" s="121"/>
      <c r="G13" s="170"/>
      <c r="H13" s="121"/>
      <c r="I13" s="117" t="s">
        <v>5</v>
      </c>
      <c r="J13" s="171"/>
      <c r="K13" s="128"/>
    </row>
    <row r="14" spans="2:11" ht="19.5" customHeight="1">
      <c r="B14" s="47" t="s">
        <v>62</v>
      </c>
      <c r="C14" s="149" t="str">
        <f>IF(ISBLANK(B14)," ",VLOOKUP(B14,Producto,MATCH("Descripción",Productos!$1:$1,0),FALSE))</f>
        <v>Descripción producto A001</v>
      </c>
      <c r="D14" s="150"/>
      <c r="E14" s="150"/>
      <c r="F14" s="151"/>
      <c r="G14" s="4">
        <v>4</v>
      </c>
      <c r="H14" s="35">
        <f>IF(ISBLANK(B14)," ",VLOOKUP(B14,Producto,MATCH("Precio Unidad",Productos!$1:$1,0),FALSE))</f>
        <v>1000</v>
      </c>
      <c r="I14" s="33">
        <f>IF(ISBLANK(B14)," ",VLOOKUP(B14,Producto,MATCH("descuento%",Productos!$1:$1,0),FALSE))</f>
        <v>0.08</v>
      </c>
      <c r="J14" s="34">
        <f>IF(ISBLANK(G14)," ",H14*I14)</f>
        <v>80</v>
      </c>
      <c r="K14" s="34">
        <f>IF(ISBLANK(G14)," ",G14*H14-J14)</f>
        <v>3920</v>
      </c>
    </row>
    <row r="15" spans="2:11" ht="19.5" customHeight="1">
      <c r="B15" s="39" t="s">
        <v>63</v>
      </c>
      <c r="C15" s="149" t="str">
        <f>IF(ISBLANK(B15)," ",VLOOKUP(B15,Producto,MATCH("Descripción",Productos!$1:$1,0),FALSE))</f>
        <v>Descripción producto A002</v>
      </c>
      <c r="D15" s="150"/>
      <c r="E15" s="150"/>
      <c r="F15" s="151"/>
      <c r="G15" s="3">
        <v>2</v>
      </c>
      <c r="H15" s="35">
        <f>IF(ISBLANK(B15)," ",VLOOKUP(B15,Producto,MATCH("Precio Unidad",Productos!$1:$1,0),FALSE))</f>
        <v>1500</v>
      </c>
      <c r="I15" s="33">
        <f>IF(ISBLANK(B15)," ",VLOOKUP(B15,Producto,MATCH("descuento%",Productos!$1:$1,0),FALSE))</f>
        <v>0.05</v>
      </c>
      <c r="J15" s="34">
        <f aca="true" t="shared" si="0" ref="J15:J22">IF(ISBLANK(G15)," ",H15*I15)</f>
        <v>75</v>
      </c>
      <c r="K15" s="34">
        <f aca="true" t="shared" si="1" ref="K15:K22">IF(ISBLANK(G15)," ",G15*H15-J15)</f>
        <v>2925</v>
      </c>
    </row>
    <row r="16" spans="2:11" ht="19.5" customHeight="1">
      <c r="B16" s="39" t="s">
        <v>64</v>
      </c>
      <c r="C16" s="149" t="str">
        <f>IF(ISBLANK(B16)," ",VLOOKUP(B16,Producto,MATCH("Descripción",Productos!$1:$1,0),FALSE))</f>
        <v>Descripción producto A003</v>
      </c>
      <c r="D16" s="150"/>
      <c r="E16" s="150"/>
      <c r="F16" s="151"/>
      <c r="G16" s="3">
        <v>3</v>
      </c>
      <c r="H16" s="35">
        <f>IF(ISBLANK(B16)," ",VLOOKUP(B16,Producto,MATCH("Precio Unidad",Productos!$1:$1,0),FALSE))</f>
        <v>2000</v>
      </c>
      <c r="I16" s="33">
        <f>IF(ISBLANK(B16)," ",VLOOKUP(B16,Producto,MATCH("descuento%",Productos!$1:$1,0),FALSE))</f>
        <v>0.048</v>
      </c>
      <c r="J16" s="34">
        <f t="shared" si="0"/>
        <v>96</v>
      </c>
      <c r="K16" s="34">
        <f t="shared" si="1"/>
        <v>5904</v>
      </c>
    </row>
    <row r="17" spans="2:11" ht="19.5" customHeight="1">
      <c r="B17" s="39" t="s">
        <v>66</v>
      </c>
      <c r="C17" s="149" t="str">
        <f>IF(ISBLANK(B17)," ",VLOOKUP(B17,Producto,MATCH("Descripción",Productos!$1:$1,0),FALSE))</f>
        <v>Descripción producto A004</v>
      </c>
      <c r="D17" s="150"/>
      <c r="E17" s="150"/>
      <c r="F17" s="151"/>
      <c r="G17" s="3">
        <v>2</v>
      </c>
      <c r="H17" s="35">
        <f>IF(ISBLANK(B17)," ",VLOOKUP(B17,Producto,MATCH("Precio Unidad",Productos!$1:$1,0),FALSE))</f>
        <v>2500</v>
      </c>
      <c r="I17" s="33">
        <f>IF(ISBLANK(B17)," ",VLOOKUP(B17,Producto,MATCH("descuento%",Productos!$1:$1,0),FALSE))</f>
        <v>0.046</v>
      </c>
      <c r="J17" s="34">
        <f t="shared" si="0"/>
        <v>115</v>
      </c>
      <c r="K17" s="34">
        <f t="shared" si="1"/>
        <v>4885</v>
      </c>
    </row>
    <row r="18" spans="2:11" ht="19.5" customHeight="1">
      <c r="B18" s="39" t="s">
        <v>65</v>
      </c>
      <c r="C18" s="149" t="str">
        <f>IF(ISBLANK(B18)," ",VLOOKUP(B18,Producto,MATCH("Descripción",Productos!$1:$1,0),FALSE))</f>
        <v>Descripción producto A005</v>
      </c>
      <c r="D18" s="150"/>
      <c r="E18" s="150"/>
      <c r="F18" s="151"/>
      <c r="G18" s="3">
        <v>3</v>
      </c>
      <c r="H18" s="35">
        <f>IF(ISBLANK(B18)," ",VLOOKUP(B18,Producto,MATCH("Precio Unidad",Productos!$1:$1,0),FALSE))</f>
        <v>3000</v>
      </c>
      <c r="I18" s="33">
        <f>IF(ISBLANK(B18)," ",VLOOKUP(B18,Producto,MATCH("descuento%",Productos!$1:$1,0),FALSE))</f>
        <v>0.044</v>
      </c>
      <c r="J18" s="34">
        <f t="shared" si="0"/>
        <v>132</v>
      </c>
      <c r="K18" s="34">
        <f t="shared" si="1"/>
        <v>8868</v>
      </c>
    </row>
    <row r="19" spans="2:11" ht="19.5" customHeight="1">
      <c r="B19" s="39" t="s">
        <v>67</v>
      </c>
      <c r="C19" s="149" t="str">
        <f>IF(ISBLANK(B19)," ",VLOOKUP(B19,Producto,MATCH("Descripción",Productos!$1:$1,0),FALSE))</f>
        <v>Descripción producto A006</v>
      </c>
      <c r="D19" s="150"/>
      <c r="E19" s="150"/>
      <c r="F19" s="151"/>
      <c r="G19" s="3">
        <v>1</v>
      </c>
      <c r="H19" s="35">
        <f>IF(ISBLANK(B19)," ",VLOOKUP(B19,Producto,MATCH("Precio Unidad",Productos!$1:$1,0),FALSE))</f>
        <v>3500</v>
      </c>
      <c r="I19" s="33">
        <f>IF(ISBLANK(B19)," ",VLOOKUP(B19,Producto,MATCH("descuento%",Productos!$1:$1,0),FALSE))</f>
        <v>0.042</v>
      </c>
      <c r="J19" s="34">
        <f t="shared" si="0"/>
        <v>147</v>
      </c>
      <c r="K19" s="34">
        <f t="shared" si="1"/>
        <v>3353</v>
      </c>
    </row>
    <row r="20" spans="2:11" ht="19.5" customHeight="1">
      <c r="B20" s="39" t="s">
        <v>68</v>
      </c>
      <c r="C20" s="149" t="str">
        <f>IF(ISBLANK(B20)," ",VLOOKUP(B20,Producto,MATCH("Descripción",Productos!$1:$1,0),FALSE))</f>
        <v>Descripción producto A007</v>
      </c>
      <c r="D20" s="150"/>
      <c r="E20" s="150"/>
      <c r="F20" s="151"/>
      <c r="G20" s="3">
        <v>2</v>
      </c>
      <c r="H20" s="35">
        <f>IF(ISBLANK(B20)," ",VLOOKUP(B20,Producto,MATCH("Precio Unidad",Productos!$1:$1,0),FALSE))</f>
        <v>4000</v>
      </c>
      <c r="I20" s="33">
        <f>IF(ISBLANK(B20)," ",VLOOKUP(B20,Producto,MATCH("descuento%",Productos!$1:$1,0),FALSE))</f>
        <v>0.04</v>
      </c>
      <c r="J20" s="34">
        <f t="shared" si="0"/>
        <v>160</v>
      </c>
      <c r="K20" s="34">
        <f t="shared" si="1"/>
        <v>7840</v>
      </c>
    </row>
    <row r="21" spans="2:11" ht="19.5" customHeight="1">
      <c r="B21" s="39" t="s">
        <v>69</v>
      </c>
      <c r="C21" s="149" t="str">
        <f>IF(ISBLANK(B21)," ",VLOOKUP(B21,Producto,MATCH("Descripción",Productos!$1:$1,0),FALSE))</f>
        <v>Descripción producto A008</v>
      </c>
      <c r="D21" s="150"/>
      <c r="E21" s="150"/>
      <c r="F21" s="151"/>
      <c r="G21" s="3">
        <v>3</v>
      </c>
      <c r="H21" s="35">
        <f>IF(ISBLANK(B21)," ",VLOOKUP(B21,Producto,MATCH("Precio Unidad",Productos!$1:$1,0),FALSE))</f>
        <v>4500</v>
      </c>
      <c r="I21" s="33">
        <f>IF(ISBLANK(B21)," ",VLOOKUP(B21,Producto,MATCH("descuento%",Productos!$1:$1,0),FALSE))</f>
        <v>0.038</v>
      </c>
      <c r="J21" s="34">
        <f t="shared" si="0"/>
        <v>171</v>
      </c>
      <c r="K21" s="34">
        <f t="shared" si="1"/>
        <v>13329</v>
      </c>
    </row>
    <row r="22" spans="2:11" ht="19.5" customHeight="1">
      <c r="B22" s="39"/>
      <c r="C22" s="149" t="str">
        <f>IF(ISBLANK(B22)," ",VLOOKUP(B22,Producto,MATCH("Descripción",Productos!$1:$1,0),FALSE))</f>
        <v> </v>
      </c>
      <c r="D22" s="150"/>
      <c r="E22" s="150"/>
      <c r="F22" s="151"/>
      <c r="G22" s="3"/>
      <c r="H22" s="35" t="str">
        <f>IF(ISBLANK(B22)," ",VLOOKUP(B22,Producto,MATCH("Precio Unidad",Productos!$1:$1,0),FALSE))</f>
        <v> </v>
      </c>
      <c r="I22" s="33" t="str">
        <f>IF(ISBLANK(B22)," ",VLOOKUP(B22,Producto,MATCH("descuento%",Productos!$1:$1,0),FALSE))</f>
        <v> </v>
      </c>
      <c r="J22" s="34" t="str">
        <f t="shared" si="0"/>
        <v> </v>
      </c>
      <c r="K22" s="34" t="str">
        <f t="shared" si="1"/>
        <v> </v>
      </c>
    </row>
    <row r="23" spans="2:11" ht="15">
      <c r="B23" s="39"/>
      <c r="C23" s="149" t="str">
        <f>IF(ISBLANK(B23)," ",VLOOKUP(B23,Producto,MATCH("Descripción",Productos!$1:$1,0),FALSE))</f>
        <v> </v>
      </c>
      <c r="D23" s="150"/>
      <c r="E23" s="150"/>
      <c r="F23" s="151"/>
      <c r="G23" s="3"/>
      <c r="H23" s="35" t="str">
        <f>IF(ISBLANK(B23)," ",VLOOKUP(B23,Producto,MATCH("Precio Unidad",Productos!$1:$1,0),FALSE))</f>
        <v> </v>
      </c>
      <c r="I23" s="33" t="str">
        <f>IF(ISBLANK(B23)," ",VLOOKUP(B23,Producto,MATCH("descuento%",Productos!$1:$1,0),FALSE))</f>
        <v> </v>
      </c>
      <c r="J23" s="34" t="str">
        <f aca="true" t="shared" si="2" ref="J23:J38">IF(ISBLANK(G23)," ",H23*I23)</f>
        <v> </v>
      </c>
      <c r="K23" s="34" t="str">
        <f aca="true" t="shared" si="3" ref="K23:K38">IF(ISBLANK(G23)," ",(G23*H23)-J23)</f>
        <v> </v>
      </c>
    </row>
    <row r="24" spans="2:11" ht="15">
      <c r="B24" s="39"/>
      <c r="C24" s="149" t="str">
        <f>IF(ISBLANK(B24)," ",VLOOKUP(B24,Producto,MATCH("Descripción",Productos!$1:$1,0),FALSE))</f>
        <v> </v>
      </c>
      <c r="D24" s="150"/>
      <c r="E24" s="150"/>
      <c r="F24" s="151"/>
      <c r="G24" s="3"/>
      <c r="H24" s="35" t="str">
        <f>IF(ISBLANK(B24)," ",VLOOKUP(B24,Producto,MATCH("Precio Unidad",Productos!$1:$1,0),FALSE))</f>
        <v> </v>
      </c>
      <c r="I24" s="33" t="str">
        <f>IF(ISBLANK(B24)," ",VLOOKUP(B24,Producto,MATCH("descuento%",Productos!$1:$1,0),FALSE))</f>
        <v> </v>
      </c>
      <c r="J24" s="34" t="str">
        <f t="shared" si="2"/>
        <v> </v>
      </c>
      <c r="K24" s="34" t="str">
        <f>IF(ISBLANK(G24)," ",(G24*H24)-J24)</f>
        <v> </v>
      </c>
    </row>
    <row r="25" spans="2:11" ht="15">
      <c r="B25" s="39"/>
      <c r="C25" s="149" t="str">
        <f>IF(ISBLANK(B25)," ",VLOOKUP(B25,Producto,MATCH("Descripción",Productos!$1:$1,0),FALSE))</f>
        <v> </v>
      </c>
      <c r="D25" s="150"/>
      <c r="E25" s="150"/>
      <c r="F25" s="151"/>
      <c r="G25" s="3"/>
      <c r="H25" s="35" t="str">
        <f>IF(ISBLANK(B25)," ",VLOOKUP(B25,Producto,MATCH("Precio Unidad",Productos!$1:$1,0),FALSE))</f>
        <v> </v>
      </c>
      <c r="I25" s="33" t="str">
        <f>IF(ISBLANK(B25)," ",VLOOKUP(B25,Producto,MATCH("descuento%",Productos!$1:$1,0),FALSE))</f>
        <v> </v>
      </c>
      <c r="J25" s="34" t="str">
        <f t="shared" si="2"/>
        <v> </v>
      </c>
      <c r="K25" s="34" t="str">
        <f t="shared" si="3"/>
        <v> </v>
      </c>
    </row>
    <row r="26" spans="2:11" ht="15">
      <c r="B26" s="39"/>
      <c r="C26" s="149" t="str">
        <f>IF(ISBLANK(B26)," ",VLOOKUP(B26,Producto,MATCH("Descripción",Productos!$1:$1,0),FALSE))</f>
        <v> </v>
      </c>
      <c r="D26" s="150"/>
      <c r="E26" s="150"/>
      <c r="F26" s="151"/>
      <c r="G26" s="3"/>
      <c r="H26" s="35" t="str">
        <f>IF(ISBLANK(B26)," ",VLOOKUP(B26,Producto,MATCH("Precio Unidad",Productos!$1:$1,0),FALSE))</f>
        <v> </v>
      </c>
      <c r="I26" s="33" t="str">
        <f>IF(ISBLANK(B26)," ",VLOOKUP(B26,Producto,MATCH("descuento%",Productos!$1:$1,0),FALSE))</f>
        <v> </v>
      </c>
      <c r="J26" s="34" t="str">
        <f t="shared" si="2"/>
        <v> </v>
      </c>
      <c r="K26" s="34" t="str">
        <f t="shared" si="3"/>
        <v> </v>
      </c>
    </row>
    <row r="27" spans="2:11" ht="15">
      <c r="B27" s="39"/>
      <c r="C27" s="149" t="str">
        <f>IF(ISBLANK(B27)," ",VLOOKUP(B27,Producto,MATCH("Descripción",Productos!$1:$1,0),FALSE))</f>
        <v> </v>
      </c>
      <c r="D27" s="150"/>
      <c r="E27" s="150"/>
      <c r="F27" s="151"/>
      <c r="G27" s="3"/>
      <c r="H27" s="35" t="str">
        <f>IF(ISBLANK(B27)," ",VLOOKUP(B27,Producto,MATCH("Precio Unidad",Productos!$1:$1,0),FALSE))</f>
        <v> </v>
      </c>
      <c r="I27" s="33" t="str">
        <f>IF(ISBLANK(B27)," ",VLOOKUP(B27,Producto,MATCH("descuento%",Productos!$1:$1,0),FALSE))</f>
        <v> </v>
      </c>
      <c r="J27" s="34" t="str">
        <f t="shared" si="2"/>
        <v> </v>
      </c>
      <c r="K27" s="34" t="str">
        <f t="shared" si="3"/>
        <v> </v>
      </c>
    </row>
    <row r="28" spans="2:11" ht="15">
      <c r="B28" s="39"/>
      <c r="C28" s="149" t="str">
        <f>IF(ISBLANK(B28)," ",VLOOKUP(B28,Producto,MATCH("Descripción",Productos!$1:$1,0),FALSE))</f>
        <v> </v>
      </c>
      <c r="D28" s="150"/>
      <c r="E28" s="150"/>
      <c r="F28" s="151"/>
      <c r="G28" s="3"/>
      <c r="H28" s="35" t="str">
        <f>IF(ISBLANK(B28)," ",VLOOKUP(B28,Producto,MATCH("Precio Unidad",Productos!$1:$1,0),FALSE))</f>
        <v> </v>
      </c>
      <c r="I28" s="33" t="str">
        <f>IF(ISBLANK(B28)," ",VLOOKUP(B28,Producto,MATCH("descuento%",Productos!$1:$1,0),FALSE))</f>
        <v> </v>
      </c>
      <c r="J28" s="34" t="str">
        <f t="shared" si="2"/>
        <v> </v>
      </c>
      <c r="K28" s="34" t="str">
        <f t="shared" si="3"/>
        <v> </v>
      </c>
    </row>
    <row r="29" spans="2:11" ht="15">
      <c r="B29" s="39"/>
      <c r="C29" s="149" t="str">
        <f>IF(ISBLANK(B29)," ",VLOOKUP(B29,Producto,MATCH("Descripción",Productos!$1:$1,0),FALSE))</f>
        <v> </v>
      </c>
      <c r="D29" s="150"/>
      <c r="E29" s="150"/>
      <c r="F29" s="151"/>
      <c r="G29" s="3"/>
      <c r="H29" s="35" t="str">
        <f>IF(ISBLANK(B29)," ",VLOOKUP(B29,Producto,MATCH("Precio Unidad",Productos!$1:$1,0),FALSE))</f>
        <v> </v>
      </c>
      <c r="I29" s="33" t="str">
        <f>IF(ISBLANK(B29)," ",VLOOKUP(B29,Producto,MATCH("descuento%",Productos!$1:$1,0),FALSE))</f>
        <v> </v>
      </c>
      <c r="J29" s="34" t="str">
        <f t="shared" si="2"/>
        <v> </v>
      </c>
      <c r="K29" s="34" t="str">
        <f t="shared" si="3"/>
        <v> </v>
      </c>
    </row>
    <row r="30" spans="2:11" ht="15">
      <c r="B30" s="39"/>
      <c r="C30" s="149" t="str">
        <f>IF(ISBLANK(B30)," ",VLOOKUP(B30,Producto,MATCH("Descripción",Productos!$1:$1,0),FALSE))</f>
        <v> </v>
      </c>
      <c r="D30" s="150"/>
      <c r="E30" s="150"/>
      <c r="F30" s="151"/>
      <c r="G30" s="3"/>
      <c r="H30" s="35" t="str">
        <f>IF(ISBLANK(B30)," ",VLOOKUP(B30,Producto,MATCH("Precio Unidad",Productos!$1:$1,0),FALSE))</f>
        <v> </v>
      </c>
      <c r="I30" s="33" t="str">
        <f>IF(ISBLANK(B30)," ",VLOOKUP(B30,Producto,MATCH("descuento%",Productos!$1:$1,0),FALSE))</f>
        <v> </v>
      </c>
      <c r="J30" s="34" t="str">
        <f t="shared" si="2"/>
        <v> </v>
      </c>
      <c r="K30" s="34" t="str">
        <f t="shared" si="3"/>
        <v> </v>
      </c>
    </row>
    <row r="31" spans="2:11" ht="15">
      <c r="B31" s="39"/>
      <c r="C31" s="149" t="str">
        <f>IF(ISBLANK(B31)," ",VLOOKUP(B31,Producto,MATCH("Descripción",Productos!$1:$1,0),FALSE))</f>
        <v> </v>
      </c>
      <c r="D31" s="150"/>
      <c r="E31" s="150"/>
      <c r="F31" s="151"/>
      <c r="G31" s="3"/>
      <c r="H31" s="35" t="str">
        <f>IF(ISBLANK(B31)," ",VLOOKUP(B31,Producto,MATCH("Precio Unidad",Productos!$1:$1,0),FALSE))</f>
        <v> </v>
      </c>
      <c r="I31" s="33" t="str">
        <f>IF(ISBLANK(B31)," ",VLOOKUP(B31,Producto,MATCH("descuento%",Productos!$1:$1,0),FALSE))</f>
        <v> </v>
      </c>
      <c r="J31" s="34" t="str">
        <f t="shared" si="2"/>
        <v> </v>
      </c>
      <c r="K31" s="34" t="str">
        <f t="shared" si="3"/>
        <v> </v>
      </c>
    </row>
    <row r="32" spans="2:11" ht="15">
      <c r="B32" s="39"/>
      <c r="C32" s="149" t="str">
        <f>IF(ISBLANK(B32)," ",VLOOKUP(B32,Producto,MATCH("Descripción",Productos!$1:$1,0),FALSE))</f>
        <v> </v>
      </c>
      <c r="D32" s="150"/>
      <c r="E32" s="150"/>
      <c r="F32" s="151"/>
      <c r="G32" s="3"/>
      <c r="H32" s="35" t="str">
        <f>IF(ISBLANK(B32)," ",VLOOKUP(B32,Producto,MATCH("Precio Unidad",Productos!$1:$1,0),FALSE))</f>
        <v> </v>
      </c>
      <c r="I32" s="33" t="str">
        <f>IF(ISBLANK(B32)," ",VLOOKUP(B32,Producto,MATCH("descuento%",Productos!$1:$1,0),FALSE))</f>
        <v> </v>
      </c>
      <c r="J32" s="34" t="str">
        <f t="shared" si="2"/>
        <v> </v>
      </c>
      <c r="K32" s="34" t="str">
        <f t="shared" si="3"/>
        <v> </v>
      </c>
    </row>
    <row r="33" spans="2:11" ht="15">
      <c r="B33" s="39"/>
      <c r="C33" s="149" t="str">
        <f>IF(ISBLANK(B33)," ",VLOOKUP(B33,Producto,MATCH("Descripción",Productos!$1:$1,0),FALSE))</f>
        <v> </v>
      </c>
      <c r="D33" s="150"/>
      <c r="E33" s="150"/>
      <c r="F33" s="151"/>
      <c r="G33" s="3"/>
      <c r="H33" s="35" t="str">
        <f>IF(ISBLANK(B33)," ",VLOOKUP(B33,Producto,MATCH("Precio Unidad",Productos!$1:$1,0),FALSE))</f>
        <v> </v>
      </c>
      <c r="I33" s="33" t="str">
        <f>IF(ISBLANK(B33)," ",VLOOKUP(B33,Producto,MATCH("descuento%",Productos!$1:$1,0),FALSE))</f>
        <v> </v>
      </c>
      <c r="J33" s="34" t="str">
        <f t="shared" si="2"/>
        <v> </v>
      </c>
      <c r="K33" s="34" t="str">
        <f t="shared" si="3"/>
        <v> </v>
      </c>
    </row>
    <row r="34" spans="2:11" ht="15">
      <c r="B34" s="39"/>
      <c r="C34" s="149" t="str">
        <f>IF(ISBLANK(B34)," ",VLOOKUP(B34,Producto,MATCH("Descripción",Productos!$1:$1,0),FALSE))</f>
        <v> </v>
      </c>
      <c r="D34" s="150"/>
      <c r="E34" s="150"/>
      <c r="F34" s="151"/>
      <c r="G34" s="3"/>
      <c r="H34" s="35" t="str">
        <f>IF(ISBLANK(B34)," ",VLOOKUP(B34,Producto,MATCH("Precio Unidad",Productos!$1:$1,0),FALSE))</f>
        <v> </v>
      </c>
      <c r="I34" s="33" t="str">
        <f>IF(ISBLANK(B34)," ",VLOOKUP(B34,Producto,MATCH("descuento%",Productos!$1:$1,0),FALSE))</f>
        <v> </v>
      </c>
      <c r="J34" s="34" t="str">
        <f t="shared" si="2"/>
        <v> </v>
      </c>
      <c r="K34" s="34" t="str">
        <f t="shared" si="3"/>
        <v> </v>
      </c>
    </row>
    <row r="35" spans="2:11" ht="15">
      <c r="B35" s="39"/>
      <c r="C35" s="149" t="str">
        <f>IF(ISBLANK(B35)," ",VLOOKUP(B35,Producto,MATCH("Descripción",Productos!$1:$1,0),FALSE))</f>
        <v> </v>
      </c>
      <c r="D35" s="150"/>
      <c r="E35" s="150"/>
      <c r="F35" s="151"/>
      <c r="G35" s="3"/>
      <c r="H35" s="35" t="str">
        <f>IF(ISBLANK(B35)," ",VLOOKUP(B35,Producto,MATCH("Precio Unidad",Productos!$1:$1,0),FALSE))</f>
        <v> </v>
      </c>
      <c r="I35" s="33" t="str">
        <f>IF(ISBLANK(B35)," ",VLOOKUP(B35,Producto,MATCH("descuento%",Productos!$1:$1,0),FALSE))</f>
        <v> </v>
      </c>
      <c r="J35" s="34" t="str">
        <f t="shared" si="2"/>
        <v> </v>
      </c>
      <c r="K35" s="34" t="str">
        <f t="shared" si="3"/>
        <v> </v>
      </c>
    </row>
    <row r="36" spans="2:11" ht="15">
      <c r="B36" s="39"/>
      <c r="C36" s="149" t="str">
        <f>IF(ISBLANK(B36)," ",VLOOKUP(B36,Producto,MATCH("Descripción",Productos!$1:$1,0),FALSE))</f>
        <v> </v>
      </c>
      <c r="D36" s="150"/>
      <c r="E36" s="150"/>
      <c r="F36" s="151"/>
      <c r="G36" s="3"/>
      <c r="H36" s="35" t="str">
        <f>IF(ISBLANK(B36)," ",VLOOKUP(B36,Producto,MATCH("Precio Unidad",Productos!$1:$1,0),FALSE))</f>
        <v> </v>
      </c>
      <c r="I36" s="33" t="str">
        <f>IF(ISBLANK(B36)," ",VLOOKUP(B36,Producto,MATCH("descuento%",Productos!$1:$1,0),FALSE))</f>
        <v> </v>
      </c>
      <c r="J36" s="34" t="str">
        <f t="shared" si="2"/>
        <v> </v>
      </c>
      <c r="K36" s="34" t="str">
        <f t="shared" si="3"/>
        <v> </v>
      </c>
    </row>
    <row r="37" spans="2:11" ht="15">
      <c r="B37" s="39"/>
      <c r="C37" s="149" t="str">
        <f>IF(ISBLANK(B37)," ",VLOOKUP(B37,Producto,MATCH("Descripción",Productos!$1:$1,0),FALSE))</f>
        <v> </v>
      </c>
      <c r="D37" s="150"/>
      <c r="E37" s="150"/>
      <c r="F37" s="151"/>
      <c r="G37" s="3"/>
      <c r="H37" s="35" t="str">
        <f>IF(ISBLANK(B37)," ",VLOOKUP(B37,Producto,MATCH("Precio Unidad",Productos!$1:$1,0),FALSE))</f>
        <v> </v>
      </c>
      <c r="I37" s="33" t="str">
        <f>IF(ISBLANK(B37)," ",VLOOKUP(B37,Producto,MATCH("descuento%",Productos!$1:$1,0),FALSE))</f>
        <v> </v>
      </c>
      <c r="J37" s="34" t="str">
        <f t="shared" si="2"/>
        <v> </v>
      </c>
      <c r="K37" s="34" t="str">
        <f t="shared" si="3"/>
        <v> </v>
      </c>
    </row>
    <row r="38" spans="2:11" ht="15">
      <c r="B38" s="39"/>
      <c r="C38" s="149" t="str">
        <f>IF(ISBLANK(B38)," ",VLOOKUP(B38,Producto,MATCH("Descripción",Productos!$1:$1,0),FALSE))</f>
        <v> </v>
      </c>
      <c r="D38" s="150"/>
      <c r="E38" s="150"/>
      <c r="F38" s="151"/>
      <c r="G38" s="3"/>
      <c r="H38" s="35" t="str">
        <f>IF(ISBLANK(B38)," ",VLOOKUP(B38,Producto,MATCH("Precio Unidad",Productos!$1:$1,0),FALSE))</f>
        <v> </v>
      </c>
      <c r="I38" s="33" t="str">
        <f>IF(ISBLANK(B38)," ",VLOOKUP(B38,Producto,MATCH("descuento%",Productos!$1:$1,0),FALSE))</f>
        <v> </v>
      </c>
      <c r="J38" s="34" t="str">
        <f t="shared" si="2"/>
        <v> </v>
      </c>
      <c r="K38" s="34" t="str">
        <f t="shared" si="3"/>
        <v> </v>
      </c>
    </row>
    <row r="39" spans="2:11" ht="16.5" thickBot="1">
      <c r="B39" s="40"/>
      <c r="C39" s="48"/>
      <c r="D39" s="48"/>
      <c r="E39" s="16"/>
      <c r="F39" s="16"/>
      <c r="G39" s="16"/>
      <c r="H39" s="16"/>
      <c r="I39" s="162" t="s">
        <v>12</v>
      </c>
      <c r="J39" s="163"/>
      <c r="K39" s="36">
        <f>SUM(K14:K38)</f>
        <v>51024</v>
      </c>
    </row>
    <row r="40" spans="2:11" ht="16.5" thickBot="1">
      <c r="B40" s="41"/>
      <c r="C40" s="48"/>
      <c r="D40" s="48"/>
      <c r="E40" s="48"/>
      <c r="F40" s="48"/>
      <c r="G40" s="48"/>
      <c r="H40" s="160" t="s">
        <v>6</v>
      </c>
      <c r="I40" s="161"/>
      <c r="J40" s="2">
        <v>0.2</v>
      </c>
      <c r="K40" s="8">
        <f>+K39*J40</f>
        <v>10204.800000000001</v>
      </c>
    </row>
    <row r="41" spans="2:11" ht="20.25" thickBot="1">
      <c r="B41" s="42"/>
      <c r="C41" s="49"/>
      <c r="D41" s="49"/>
      <c r="E41" s="50" t="s">
        <v>16</v>
      </c>
      <c r="F41" s="51"/>
      <c r="G41" s="51"/>
      <c r="H41" s="51"/>
      <c r="I41" s="152">
        <f>K39+K40</f>
        <v>61228.8</v>
      </c>
      <c r="J41" s="152"/>
      <c r="K41" s="153"/>
    </row>
    <row r="42" spans="2:11" ht="15.75" thickTop="1">
      <c r="B42" s="43"/>
      <c r="C42" s="1"/>
      <c r="D42" s="1"/>
      <c r="E42" s="1"/>
      <c r="F42" s="1"/>
      <c r="G42" s="1"/>
      <c r="H42" s="1"/>
      <c r="I42" s="1"/>
      <c r="J42" s="1"/>
      <c r="K42" s="1"/>
    </row>
    <row r="43" spans="1:11" ht="15" customHeight="1">
      <c r="A43" s="7"/>
      <c r="B43" s="44"/>
      <c r="C43" s="158"/>
      <c r="D43" s="159"/>
      <c r="E43" s="159"/>
      <c r="F43" s="159"/>
      <c r="G43" s="6"/>
      <c r="H43" s="5" t="s">
        <v>14</v>
      </c>
      <c r="I43" s="1"/>
      <c r="J43" s="1"/>
      <c r="K43" s="1"/>
    </row>
    <row r="44" spans="2:11" ht="15">
      <c r="B44" s="43"/>
      <c r="C44" s="1"/>
      <c r="D44" s="1"/>
      <c r="E44" s="1"/>
      <c r="F44" s="1"/>
      <c r="G44" s="1"/>
      <c r="H44" s="1"/>
      <c r="I44" s="1"/>
      <c r="J44" s="1"/>
      <c r="K44" s="1"/>
    </row>
    <row r="45" ht="15">
      <c r="B45" s="45"/>
    </row>
  </sheetData>
  <sheetProtection password="C491" sheet="1" insertHyperlinks="0"/>
  <mergeCells count="58">
    <mergeCell ref="J12:J13"/>
    <mergeCell ref="F9:G9"/>
    <mergeCell ref="H9:K9"/>
    <mergeCell ref="C24:F24"/>
    <mergeCell ref="C25:F25"/>
    <mergeCell ref="C30:F30"/>
    <mergeCell ref="C16:F16"/>
    <mergeCell ref="H10:J10"/>
    <mergeCell ref="H11:J11"/>
    <mergeCell ref="C31:F31"/>
    <mergeCell ref="C33:F33"/>
    <mergeCell ref="C34:F34"/>
    <mergeCell ref="C18:F18"/>
    <mergeCell ref="C19:F19"/>
    <mergeCell ref="C20:F20"/>
    <mergeCell ref="C21:F21"/>
    <mergeCell ref="C22:F22"/>
    <mergeCell ref="C23:F23"/>
    <mergeCell ref="C43:F43"/>
    <mergeCell ref="H40:I40"/>
    <mergeCell ref="I39:J39"/>
    <mergeCell ref="F8:G8"/>
    <mergeCell ref="H8:K8"/>
    <mergeCell ref="B2:E2"/>
    <mergeCell ref="F10:G10"/>
    <mergeCell ref="G12:G13"/>
    <mergeCell ref="H12:H13"/>
    <mergeCell ref="C9:E9"/>
    <mergeCell ref="F2:I2"/>
    <mergeCell ref="J2:K2"/>
    <mergeCell ref="C29:F29"/>
    <mergeCell ref="C37:F37"/>
    <mergeCell ref="C35:F35"/>
    <mergeCell ref="C36:F36"/>
    <mergeCell ref="C32:F32"/>
    <mergeCell ref="C14:F14"/>
    <mergeCell ref="C15:F15"/>
    <mergeCell ref="C17:F17"/>
    <mergeCell ref="C4:E4"/>
    <mergeCell ref="C5:E5"/>
    <mergeCell ref="C6:E6"/>
    <mergeCell ref="C7:E7"/>
    <mergeCell ref="C26:F26"/>
    <mergeCell ref="I41:K41"/>
    <mergeCell ref="C38:F38"/>
    <mergeCell ref="C27:F27"/>
    <mergeCell ref="C28:F28"/>
    <mergeCell ref="C8:E8"/>
    <mergeCell ref="F7:G7"/>
    <mergeCell ref="C12:F13"/>
    <mergeCell ref="C10:E10"/>
    <mergeCell ref="B12:B13"/>
    <mergeCell ref="K12:K13"/>
    <mergeCell ref="F3:K4"/>
    <mergeCell ref="F5:K6"/>
    <mergeCell ref="H7:K7"/>
    <mergeCell ref="C3:E3"/>
    <mergeCell ref="F11:G11"/>
  </mergeCells>
  <conditionalFormatting sqref="K39:K40 I41:K41 I14:K38">
    <cfRule type="cellIs" priority="14" dxfId="2" operator="equal" stopIfTrue="1">
      <formula>0</formula>
    </cfRule>
  </conditionalFormatting>
  <dataValidations count="1">
    <dataValidation errorStyle="information" operator="lessThan" allowBlank="1" showInputMessage="1" showErrorMessage="1" errorTitle="Introduzca codigo" error="Introduzca código númérico&#10;&#10;&#10;" sqref="J2:K2"/>
  </dataValidations>
  <printOptions/>
  <pageMargins left="0.36" right="0.1875" top="0.84" bottom="0.7480314960629921" header="0.32" footer="0.31496062992125984"/>
  <pageSetup orientation="portrait" paperSize="9" r:id="rId1"/>
  <ignoredErrors>
    <ignoredError sqref="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0.7109375" style="37" customWidth="1"/>
    <col min="2" max="2" width="70.7109375" style="22" customWidth="1"/>
    <col min="3" max="3" width="15.7109375" style="25" customWidth="1"/>
    <col min="4" max="4" width="15.7109375" style="24" customWidth="1"/>
    <col min="5" max="5" width="11.421875" style="1" customWidth="1"/>
  </cols>
  <sheetData>
    <row r="1" spans="1:5" ht="15">
      <c r="A1" s="38" t="s">
        <v>123</v>
      </c>
      <c r="B1" s="17" t="s">
        <v>20</v>
      </c>
      <c r="C1" s="18" t="s">
        <v>116</v>
      </c>
      <c r="D1" s="19" t="s">
        <v>21</v>
      </c>
      <c r="E1" s="20"/>
    </row>
    <row r="2" spans="1:4" ht="15">
      <c r="A2" s="21" t="s">
        <v>62</v>
      </c>
      <c r="B2" s="22" t="s">
        <v>87</v>
      </c>
      <c r="C2" s="23">
        <v>1000</v>
      </c>
      <c r="D2" s="46">
        <v>0.08</v>
      </c>
    </row>
    <row r="3" spans="1:4" ht="15">
      <c r="A3" s="21" t="s">
        <v>63</v>
      </c>
      <c r="B3" s="22" t="s">
        <v>88</v>
      </c>
      <c r="C3" s="23">
        <v>1500</v>
      </c>
      <c r="D3" s="24">
        <v>0.05</v>
      </c>
    </row>
    <row r="4" spans="1:4" ht="15">
      <c r="A4" s="21" t="s">
        <v>64</v>
      </c>
      <c r="B4" s="22" t="s">
        <v>89</v>
      </c>
      <c r="C4" s="23">
        <v>2000</v>
      </c>
      <c r="D4" s="24">
        <v>0.048</v>
      </c>
    </row>
    <row r="5" spans="1:4" ht="15">
      <c r="A5" s="21" t="s">
        <v>66</v>
      </c>
      <c r="B5" s="22" t="s">
        <v>90</v>
      </c>
      <c r="C5" s="23">
        <v>2500</v>
      </c>
      <c r="D5" s="24">
        <v>0.046</v>
      </c>
    </row>
    <row r="6" spans="1:4" ht="15">
      <c r="A6" s="21" t="s">
        <v>65</v>
      </c>
      <c r="B6" s="22" t="s">
        <v>91</v>
      </c>
      <c r="C6" s="23">
        <v>3000</v>
      </c>
      <c r="D6" s="24">
        <v>0.044</v>
      </c>
    </row>
    <row r="7" spans="1:4" ht="15">
      <c r="A7" s="21" t="s">
        <v>67</v>
      </c>
      <c r="B7" s="22" t="s">
        <v>92</v>
      </c>
      <c r="C7" s="23">
        <v>3500</v>
      </c>
      <c r="D7" s="24">
        <v>0.042</v>
      </c>
    </row>
    <row r="8" spans="1:4" ht="15">
      <c r="A8" s="21" t="s">
        <v>68</v>
      </c>
      <c r="B8" s="22" t="s">
        <v>93</v>
      </c>
      <c r="C8" s="23">
        <v>4000</v>
      </c>
      <c r="D8" s="24">
        <v>0.04</v>
      </c>
    </row>
    <row r="9" spans="1:4" ht="15">
      <c r="A9" s="21" t="s">
        <v>69</v>
      </c>
      <c r="B9" s="22" t="s">
        <v>94</v>
      </c>
      <c r="C9" s="23">
        <v>4500</v>
      </c>
      <c r="D9" s="24">
        <v>0.038</v>
      </c>
    </row>
    <row r="10" spans="1:4" ht="15">
      <c r="A10" s="21" t="s">
        <v>70</v>
      </c>
      <c r="B10" s="22" t="s">
        <v>95</v>
      </c>
      <c r="C10" s="23">
        <v>5000</v>
      </c>
      <c r="D10" s="24">
        <v>0.02</v>
      </c>
    </row>
    <row r="11" spans="1:4" ht="15">
      <c r="A11" s="21" t="s">
        <v>71</v>
      </c>
      <c r="B11" s="22" t="s">
        <v>96</v>
      </c>
      <c r="C11" s="23">
        <v>5500</v>
      </c>
      <c r="D11" s="24">
        <v>0.034</v>
      </c>
    </row>
    <row r="12" spans="1:4" ht="15">
      <c r="A12" s="21" t="s">
        <v>72</v>
      </c>
      <c r="B12" s="22" t="s">
        <v>97</v>
      </c>
      <c r="C12" s="23">
        <v>6000</v>
      </c>
      <c r="D12" s="24">
        <v>0.0320000000000001</v>
      </c>
    </row>
    <row r="13" spans="1:4" ht="15">
      <c r="A13" s="21" t="s">
        <v>73</v>
      </c>
      <c r="B13" s="22" t="s">
        <v>98</v>
      </c>
      <c r="C13" s="23">
        <v>6500</v>
      </c>
      <c r="D13" s="24">
        <v>0.0300000000000001</v>
      </c>
    </row>
    <row r="14" spans="1:4" ht="15">
      <c r="A14" s="21" t="s">
        <v>74</v>
      </c>
      <c r="B14" s="22" t="s">
        <v>99</v>
      </c>
      <c r="C14" s="23">
        <v>7000</v>
      </c>
      <c r="D14" s="24">
        <v>0.0280000000000001</v>
      </c>
    </row>
    <row r="15" spans="1:4" ht="15">
      <c r="A15" s="21" t="s">
        <v>75</v>
      </c>
      <c r="B15" s="22" t="s">
        <v>100</v>
      </c>
      <c r="C15" s="23">
        <v>7500</v>
      </c>
      <c r="D15" s="24">
        <v>0.0260000000000001</v>
      </c>
    </row>
    <row r="16" spans="1:4" ht="15">
      <c r="A16" s="21" t="s">
        <v>76</v>
      </c>
      <c r="B16" s="22" t="s">
        <v>101</v>
      </c>
      <c r="C16" s="23">
        <v>8000</v>
      </c>
      <c r="D16" s="24">
        <v>0.0240000000000001</v>
      </c>
    </row>
    <row r="17" spans="1:4" ht="15">
      <c r="A17" s="21" t="s">
        <v>77</v>
      </c>
      <c r="B17" s="22" t="s">
        <v>102</v>
      </c>
      <c r="C17" s="23">
        <v>8500</v>
      </c>
      <c r="D17" s="24">
        <v>0.0220000000000001</v>
      </c>
    </row>
    <row r="18" spans="1:4" ht="15">
      <c r="A18" s="21" t="s">
        <v>78</v>
      </c>
      <c r="B18" s="22" t="s">
        <v>103</v>
      </c>
      <c r="C18" s="23">
        <v>9000</v>
      </c>
      <c r="D18" s="24">
        <v>0.0200000000000001</v>
      </c>
    </row>
    <row r="19" spans="1:4" ht="15">
      <c r="A19" s="21" t="s">
        <v>79</v>
      </c>
      <c r="B19" s="22" t="s">
        <v>104</v>
      </c>
      <c r="C19" s="23">
        <v>9500</v>
      </c>
      <c r="D19" s="24">
        <v>0.0180000000000001</v>
      </c>
    </row>
    <row r="20" spans="1:4" ht="15">
      <c r="A20" s="21" t="s">
        <v>80</v>
      </c>
      <c r="B20" s="22" t="s">
        <v>105</v>
      </c>
      <c r="C20" s="23">
        <v>10000</v>
      </c>
      <c r="D20" s="24">
        <v>0.0160000000000001</v>
      </c>
    </row>
    <row r="21" spans="1:4" ht="15">
      <c r="A21" s="21" t="s">
        <v>81</v>
      </c>
      <c r="B21" s="22" t="s">
        <v>106</v>
      </c>
      <c r="C21" s="23">
        <v>10500</v>
      </c>
      <c r="D21" s="24">
        <v>0.0140000000000001</v>
      </c>
    </row>
    <row r="22" spans="1:4" ht="15">
      <c r="A22" s="21" t="s">
        <v>82</v>
      </c>
      <c r="B22" s="22" t="s">
        <v>107</v>
      </c>
      <c r="C22" s="23">
        <v>11000</v>
      </c>
      <c r="D22" s="24">
        <v>0.0120000000000001</v>
      </c>
    </row>
    <row r="23" spans="1:4" ht="15">
      <c r="A23" s="21" t="s">
        <v>83</v>
      </c>
      <c r="B23" s="22" t="s">
        <v>108</v>
      </c>
      <c r="C23" s="23">
        <v>11500</v>
      </c>
      <c r="D23" s="24">
        <v>0.0100000000000001</v>
      </c>
    </row>
    <row r="24" spans="1:4" ht="15">
      <c r="A24" s="21" t="s">
        <v>84</v>
      </c>
      <c r="B24" s="22" t="s">
        <v>109</v>
      </c>
      <c r="C24" s="23">
        <v>12000</v>
      </c>
      <c r="D24" s="24">
        <v>0.0080000000000001</v>
      </c>
    </row>
    <row r="25" spans="1:4" ht="15">
      <c r="A25" s="21" t="s">
        <v>85</v>
      </c>
      <c r="B25" s="22" t="s">
        <v>110</v>
      </c>
      <c r="C25" s="23">
        <v>12500</v>
      </c>
      <c r="D25" s="24">
        <v>0.0080000000000001</v>
      </c>
    </row>
    <row r="26" spans="1:4" ht="15">
      <c r="A26" s="21" t="s">
        <v>86</v>
      </c>
      <c r="B26" s="22" t="s">
        <v>111</v>
      </c>
      <c r="C26" s="23">
        <v>15000</v>
      </c>
      <c r="D26" s="24">
        <v>0.0080000000000001</v>
      </c>
    </row>
    <row r="27" ht="15">
      <c r="A27" s="21"/>
    </row>
    <row r="28" ht="15">
      <c r="A28" s="21"/>
    </row>
    <row r="29" ht="15">
      <c r="A29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10.8515625" style="37" customWidth="1"/>
    <col min="2" max="2" width="10.7109375" style="37" customWidth="1"/>
    <col min="3" max="3" width="42.8515625" style="22" customWidth="1"/>
    <col min="4" max="4" width="24.7109375" style="30" customWidth="1"/>
    <col min="5" max="5" width="7.00390625" style="31" customWidth="1"/>
    <col min="6" max="6" width="17.7109375" style="32" customWidth="1"/>
    <col min="7" max="7" width="12.421875" style="1" customWidth="1"/>
    <col min="8" max="9" width="11.421875" style="1" customWidth="1"/>
  </cols>
  <sheetData>
    <row r="1" spans="1:9" ht="15">
      <c r="A1" s="38" t="s">
        <v>113</v>
      </c>
      <c r="B1" s="38" t="s">
        <v>4</v>
      </c>
      <c r="C1" s="17" t="s">
        <v>114</v>
      </c>
      <c r="D1" s="26" t="s">
        <v>60</v>
      </c>
      <c r="E1" s="27" t="s">
        <v>22</v>
      </c>
      <c r="F1" s="28" t="s">
        <v>118</v>
      </c>
      <c r="G1" s="20"/>
      <c r="H1" s="20"/>
      <c r="I1" s="20"/>
    </row>
    <row r="2" spans="1:6" ht="39">
      <c r="A2" s="37">
        <v>1</v>
      </c>
      <c r="B2" s="37" t="s">
        <v>117</v>
      </c>
      <c r="C2" s="22" t="s">
        <v>115</v>
      </c>
      <c r="D2" s="52" t="s">
        <v>120</v>
      </c>
      <c r="E2" s="31">
        <v>1234567890</v>
      </c>
      <c r="F2" s="53" t="s">
        <v>122</v>
      </c>
    </row>
    <row r="3" spans="1:5" ht="15">
      <c r="A3" s="37">
        <v>2</v>
      </c>
      <c r="B3" s="37" t="s">
        <v>131</v>
      </c>
      <c r="C3" s="22" t="s">
        <v>132</v>
      </c>
      <c r="D3" s="29" t="s">
        <v>133</v>
      </c>
      <c r="E3" s="31" t="s">
        <v>134</v>
      </c>
    </row>
    <row r="4" spans="1:5" ht="15">
      <c r="A4" s="37">
        <v>3</v>
      </c>
      <c r="B4" s="37">
        <v>2222</v>
      </c>
      <c r="C4" s="22" t="s">
        <v>24</v>
      </c>
      <c r="D4" s="29" t="s">
        <v>25</v>
      </c>
      <c r="E4" s="31">
        <v>1234567890</v>
      </c>
    </row>
    <row r="5" spans="1:5" ht="15">
      <c r="A5" s="37">
        <v>4</v>
      </c>
      <c r="B5" s="37">
        <v>2222</v>
      </c>
      <c r="C5" s="22" t="s">
        <v>26</v>
      </c>
      <c r="D5" s="29" t="s">
        <v>27</v>
      </c>
      <c r="E5" s="31">
        <v>1234567890</v>
      </c>
    </row>
    <row r="6" spans="1:5" ht="15">
      <c r="A6" s="37">
        <v>5</v>
      </c>
      <c r="B6" s="37">
        <v>2222</v>
      </c>
      <c r="C6" s="22" t="s">
        <v>28</v>
      </c>
      <c r="D6" s="29" t="s">
        <v>29</v>
      </c>
      <c r="E6" s="31">
        <v>1234567890</v>
      </c>
    </row>
    <row r="7" spans="1:5" ht="15">
      <c r="A7" s="37">
        <v>6</v>
      </c>
      <c r="B7" s="37">
        <v>2222</v>
      </c>
      <c r="C7" s="22" t="s">
        <v>30</v>
      </c>
      <c r="D7" s="29" t="s">
        <v>31</v>
      </c>
      <c r="E7" s="31">
        <v>1234567890</v>
      </c>
    </row>
    <row r="8" spans="1:5" ht="15">
      <c r="A8" s="37">
        <v>7</v>
      </c>
      <c r="B8" s="37">
        <v>2222</v>
      </c>
      <c r="C8" s="22" t="s">
        <v>32</v>
      </c>
      <c r="D8" s="29" t="s">
        <v>33</v>
      </c>
      <c r="E8" s="31">
        <v>1234567890</v>
      </c>
    </row>
    <row r="9" spans="1:5" ht="15">
      <c r="A9" s="37">
        <v>8</v>
      </c>
      <c r="B9" s="37">
        <v>2222</v>
      </c>
      <c r="C9" s="22" t="s">
        <v>34</v>
      </c>
      <c r="D9" s="29" t="s">
        <v>35</v>
      </c>
      <c r="E9" s="31">
        <v>1234567890</v>
      </c>
    </row>
    <row r="10" spans="1:5" ht="15">
      <c r="A10" s="37">
        <v>9</v>
      </c>
      <c r="B10" s="37">
        <v>2222</v>
      </c>
      <c r="C10" s="22" t="s">
        <v>36</v>
      </c>
      <c r="D10" s="29" t="s">
        <v>37</v>
      </c>
      <c r="E10" s="31">
        <v>1234567890</v>
      </c>
    </row>
    <row r="11" spans="1:5" ht="15">
      <c r="A11" s="37">
        <v>10</v>
      </c>
      <c r="B11" s="37">
        <v>2222</v>
      </c>
      <c r="C11" s="22" t="s">
        <v>38</v>
      </c>
      <c r="D11" s="29" t="s">
        <v>39</v>
      </c>
      <c r="E11" s="31">
        <v>1234567890</v>
      </c>
    </row>
    <row r="12" spans="1:5" ht="15">
      <c r="A12" s="37">
        <v>11</v>
      </c>
      <c r="B12" s="37">
        <v>2222</v>
      </c>
      <c r="C12" s="22" t="s">
        <v>40</v>
      </c>
      <c r="D12" s="29" t="s">
        <v>41</v>
      </c>
      <c r="E12" s="31">
        <v>1234567890</v>
      </c>
    </row>
    <row r="13" spans="1:5" ht="15">
      <c r="A13" s="37">
        <v>12</v>
      </c>
      <c r="B13" s="37">
        <v>2222</v>
      </c>
      <c r="C13" s="22" t="s">
        <v>42</v>
      </c>
      <c r="D13" s="29" t="s">
        <v>43</v>
      </c>
      <c r="E13" s="31">
        <v>1234567890</v>
      </c>
    </row>
    <row r="14" spans="1:5" ht="15">
      <c r="A14" s="37">
        <v>13</v>
      </c>
      <c r="B14" s="37">
        <v>2222</v>
      </c>
      <c r="C14" s="22" t="s">
        <v>44</v>
      </c>
      <c r="D14" s="29" t="s">
        <v>45</v>
      </c>
      <c r="E14" s="31">
        <v>1234567890</v>
      </c>
    </row>
    <row r="15" spans="1:5" ht="15">
      <c r="A15" s="37">
        <v>14</v>
      </c>
      <c r="B15" s="37">
        <v>2222</v>
      </c>
      <c r="C15" s="22" t="s">
        <v>46</v>
      </c>
      <c r="D15" s="29" t="s">
        <v>47</v>
      </c>
      <c r="E15" s="31">
        <v>1234567890</v>
      </c>
    </row>
    <row r="16" spans="1:5" ht="15">
      <c r="A16" s="37">
        <v>15</v>
      </c>
      <c r="B16" s="37">
        <v>2222</v>
      </c>
      <c r="C16" s="22" t="s">
        <v>48</v>
      </c>
      <c r="D16" s="29" t="s">
        <v>49</v>
      </c>
      <c r="E16" s="31">
        <v>1234567890</v>
      </c>
    </row>
    <row r="17" spans="1:5" ht="15">
      <c r="A17" s="37">
        <v>16</v>
      </c>
      <c r="B17" s="37">
        <v>2222</v>
      </c>
      <c r="C17" s="22" t="s">
        <v>50</v>
      </c>
      <c r="D17" s="29" t="s">
        <v>51</v>
      </c>
      <c r="E17" s="31">
        <v>1234567890</v>
      </c>
    </row>
    <row r="18" spans="1:5" ht="15">
      <c r="A18" s="37">
        <v>17</v>
      </c>
      <c r="B18" s="37">
        <v>2222</v>
      </c>
      <c r="C18" s="22" t="s">
        <v>52</v>
      </c>
      <c r="D18" s="29" t="s">
        <v>53</v>
      </c>
      <c r="E18" s="31">
        <v>1234567890</v>
      </c>
    </row>
    <row r="19" spans="1:5" ht="15">
      <c r="A19" s="37">
        <v>18</v>
      </c>
      <c r="B19" s="37">
        <v>2222</v>
      </c>
      <c r="C19" s="22" t="s">
        <v>54</v>
      </c>
      <c r="D19" s="29" t="s">
        <v>55</v>
      </c>
      <c r="E19" s="31">
        <v>1234567890</v>
      </c>
    </row>
    <row r="20" spans="1:5" ht="15">
      <c r="A20" s="37">
        <v>19</v>
      </c>
      <c r="B20" s="37">
        <v>2222</v>
      </c>
      <c r="C20" s="22" t="s">
        <v>56</v>
      </c>
      <c r="D20" s="29" t="s">
        <v>57</v>
      </c>
      <c r="E20" s="31">
        <v>1234567890</v>
      </c>
    </row>
    <row r="21" spans="1:5" ht="15">
      <c r="A21" s="37">
        <v>20</v>
      </c>
      <c r="B21" s="37">
        <v>2222</v>
      </c>
      <c r="C21" s="22" t="s">
        <v>58</v>
      </c>
      <c r="D21" s="29" t="s">
        <v>59</v>
      </c>
      <c r="E21" s="31">
        <v>1234567890</v>
      </c>
    </row>
    <row r="23" ht="15">
      <c r="C23" s="22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93" customWidth="1"/>
  </cols>
  <sheetData>
    <row r="1" spans="1:7" ht="15.75" thickBot="1">
      <c r="A1" s="90" t="s">
        <v>129</v>
      </c>
      <c r="B1" s="90"/>
      <c r="C1" s="91"/>
      <c r="D1" s="91"/>
      <c r="E1" s="91"/>
      <c r="F1" s="91"/>
      <c r="G1" s="91"/>
    </row>
    <row r="2" spans="1:7" ht="15" customHeight="1">
      <c r="A2" s="191" t="s">
        <v>121</v>
      </c>
      <c r="B2" s="182" t="s">
        <v>13</v>
      </c>
      <c r="C2" s="193" t="s">
        <v>11</v>
      </c>
      <c r="D2" s="182" t="s">
        <v>116</v>
      </c>
      <c r="E2" s="64" t="s">
        <v>23</v>
      </c>
      <c r="F2" s="182" t="s">
        <v>112</v>
      </c>
      <c r="G2" s="184" t="s">
        <v>61</v>
      </c>
    </row>
    <row r="3" spans="1:7" ht="15.75" thickBot="1">
      <c r="A3" s="192"/>
      <c r="B3" s="190"/>
      <c r="C3" s="194"/>
      <c r="D3" s="195"/>
      <c r="E3" s="63" t="s">
        <v>5</v>
      </c>
      <c r="F3" s="183"/>
      <c r="G3" s="185"/>
    </row>
    <row r="4" spans="1:8" s="56" customFormat="1" ht="15.75" thickTop="1">
      <c r="A4" s="65" t="s">
        <v>62</v>
      </c>
      <c r="B4" s="57" t="str">
        <f>IF(ISBLANK(A4)," ",VLOOKUP(A4,Producto,MATCH("Descripción",Productos!$1:$1,0),FALSE))</f>
        <v>Descripción producto A001</v>
      </c>
      <c r="C4" s="58">
        <v>4</v>
      </c>
      <c r="D4" s="59">
        <f>IF(ISBLANK(A4)," ",VLOOKUP(A4,Producto,MATCH("Precio Unidad",Productos!$1:$1,0),FALSE))</f>
        <v>1000</v>
      </c>
      <c r="E4" s="60">
        <f>IF(ISBLANK(A4)," ",VLOOKUP(A4,Producto,MATCH("descuento%",Productos!$1:$1,0),FALSE))</f>
        <v>0.08</v>
      </c>
      <c r="F4" s="61">
        <f>IF(ISBLANK(C4)," ",D4*E4)</f>
        <v>80</v>
      </c>
      <c r="G4" s="66">
        <f>IF(ISBLANK(C4)," ",C4*D4-F4)</f>
        <v>3920</v>
      </c>
      <c r="H4" s="95"/>
    </row>
    <row r="5" spans="1:8" s="56" customFormat="1" ht="15">
      <c r="A5" s="67" t="s">
        <v>63</v>
      </c>
      <c r="B5" s="57" t="str">
        <f>IF(ISBLANK(A5)," ",VLOOKUP(A5,Producto,MATCH("Descripción",Productos!$1:$1,0),FALSE))</f>
        <v>Descripción producto A002</v>
      </c>
      <c r="C5" s="62">
        <v>2</v>
      </c>
      <c r="D5" s="59">
        <f>IF(ISBLANK(A5)," ",VLOOKUP(A5,Producto,MATCH("Precio Unidad",Productos!$1:$1,0),FALSE))</f>
        <v>1500</v>
      </c>
      <c r="E5" s="60">
        <f>IF(ISBLANK(A5)," ",VLOOKUP(A5,Producto,MATCH("descuento%",Productos!$1:$1,0),FALSE))</f>
        <v>0.05</v>
      </c>
      <c r="F5" s="61">
        <f>IF(ISBLANK(C5)," ",D5*E5)</f>
        <v>75</v>
      </c>
      <c r="G5" s="66">
        <f>IF(ISBLANK(C5)," ",C5*D5-F5)</f>
        <v>2925</v>
      </c>
      <c r="H5" s="95"/>
    </row>
    <row r="6" spans="1:8" s="56" customFormat="1" ht="15.75" thickBot="1">
      <c r="A6" s="68" t="s">
        <v>64</v>
      </c>
      <c r="B6" s="69" t="str">
        <f>IF(ISBLANK(A6)," ",VLOOKUP(A6,Producto,MATCH("Descripción",Productos!$1:$1,0),FALSE))</f>
        <v>Descripción producto A003</v>
      </c>
      <c r="C6" s="70">
        <v>3</v>
      </c>
      <c r="D6" s="71">
        <f>IF(ISBLANK(A6)," ",VLOOKUP(A6,Producto,MATCH("Precio Unidad",Productos!$1:$1,0),FALSE))</f>
        <v>2000</v>
      </c>
      <c r="E6" s="72">
        <f>IF(ISBLANK(A6)," ",VLOOKUP(A6,Producto,MATCH("descuento%",Productos!$1:$1,0),FALSE))</f>
        <v>0.048</v>
      </c>
      <c r="F6" s="73">
        <f>IF(ISBLANK(C6)," ",D6*E6)</f>
        <v>96</v>
      </c>
      <c r="G6" s="74">
        <f>IF(ISBLANK(C6)," ",C6*D6-F6)</f>
        <v>5904</v>
      </c>
      <c r="H6" s="95"/>
    </row>
    <row r="7" spans="3:7" ht="15">
      <c r="C7" s="93"/>
      <c r="D7" s="93"/>
      <c r="E7" s="93"/>
      <c r="F7" s="93"/>
      <c r="G7" s="93"/>
    </row>
    <row r="8" spans="1:7" ht="15.75" thickBot="1">
      <c r="A8" s="94" t="s">
        <v>127</v>
      </c>
      <c r="B8" s="94"/>
      <c r="C8" s="91"/>
      <c r="D8" s="91"/>
      <c r="E8" s="91"/>
      <c r="F8" s="91"/>
      <c r="G8" s="91"/>
    </row>
    <row r="9" spans="1:7" ht="15">
      <c r="A9" s="75" t="s">
        <v>113</v>
      </c>
      <c r="B9" s="76" t="s">
        <v>4</v>
      </c>
      <c r="C9" s="186" t="s">
        <v>114</v>
      </c>
      <c r="D9" s="187"/>
      <c r="E9" s="77" t="s">
        <v>60</v>
      </c>
      <c r="F9" s="78" t="s">
        <v>22</v>
      </c>
      <c r="G9" s="79" t="s">
        <v>118</v>
      </c>
    </row>
    <row r="10" spans="1:7" ht="15.75" thickBot="1">
      <c r="A10" s="80">
        <v>1</v>
      </c>
      <c r="B10" s="81" t="s">
        <v>117</v>
      </c>
      <c r="C10" s="188" t="s">
        <v>124</v>
      </c>
      <c r="D10" s="189"/>
      <c r="E10" s="82" t="s">
        <v>125</v>
      </c>
      <c r="F10" s="83">
        <v>1234567890</v>
      </c>
      <c r="G10" s="84" t="s">
        <v>126</v>
      </c>
    </row>
    <row r="11" spans="1:7" ht="15">
      <c r="A11" s="85"/>
      <c r="B11" s="85"/>
      <c r="C11" s="86"/>
      <c r="D11" s="86"/>
      <c r="E11" s="87"/>
      <c r="F11" s="88"/>
      <c r="G11" s="89"/>
    </row>
    <row r="12" spans="1:7" ht="15">
      <c r="A12" s="110"/>
      <c r="B12" s="110"/>
      <c r="C12" s="111"/>
      <c r="D12" s="111"/>
      <c r="E12" s="112"/>
      <c r="F12" s="113"/>
      <c r="G12" s="97"/>
    </row>
    <row r="13" spans="1:7" ht="15.75" thickBot="1">
      <c r="A13" s="90" t="s">
        <v>128</v>
      </c>
      <c r="B13" s="90"/>
      <c r="C13" s="91"/>
      <c r="D13" s="91"/>
      <c r="E13" s="91"/>
      <c r="F13" s="109"/>
      <c r="G13" s="109"/>
    </row>
    <row r="14" spans="1:7" ht="15">
      <c r="A14" s="92"/>
      <c r="B14" s="98" t="s">
        <v>123</v>
      </c>
      <c r="C14" s="99" t="s">
        <v>20</v>
      </c>
      <c r="D14" s="100" t="s">
        <v>116</v>
      </c>
      <c r="E14" s="101" t="s">
        <v>21</v>
      </c>
      <c r="F14" s="97"/>
      <c r="G14" s="97"/>
    </row>
    <row r="15" spans="1:7" ht="30">
      <c r="A15" s="92"/>
      <c r="B15" s="102" t="s">
        <v>62</v>
      </c>
      <c r="C15" s="54" t="s">
        <v>87</v>
      </c>
      <c r="D15" s="55">
        <v>1000</v>
      </c>
      <c r="E15" s="103">
        <v>0.08</v>
      </c>
      <c r="F15" s="96"/>
      <c r="G15" s="97"/>
    </row>
    <row r="16" spans="1:7" ht="30">
      <c r="A16" s="92"/>
      <c r="B16" s="102" t="s">
        <v>63</v>
      </c>
      <c r="C16" s="54" t="s">
        <v>88</v>
      </c>
      <c r="D16" s="55">
        <v>1500</v>
      </c>
      <c r="E16" s="104">
        <v>0.05</v>
      </c>
      <c r="F16" s="96"/>
      <c r="G16" s="97"/>
    </row>
    <row r="17" spans="1:7" ht="30">
      <c r="A17" s="92"/>
      <c r="B17" s="102" t="s">
        <v>64</v>
      </c>
      <c r="C17" s="54" t="s">
        <v>89</v>
      </c>
      <c r="D17" s="55">
        <v>2000</v>
      </c>
      <c r="E17" s="104">
        <v>0.048</v>
      </c>
      <c r="F17" s="96"/>
      <c r="G17" s="97"/>
    </row>
    <row r="18" spans="1:7" ht="30.75" thickBot="1">
      <c r="A18" s="92"/>
      <c r="B18" s="105" t="s">
        <v>130</v>
      </c>
      <c r="C18" s="106" t="s">
        <v>90</v>
      </c>
      <c r="D18" s="107">
        <v>2500</v>
      </c>
      <c r="E18" s="108">
        <v>0.046</v>
      </c>
      <c r="F18" s="96"/>
      <c r="G18" s="97"/>
    </row>
    <row r="19" spans="1:7" ht="15">
      <c r="A19" s="92"/>
      <c r="F19" s="93"/>
      <c r="G19" s="93"/>
    </row>
    <row r="20" spans="1:7" ht="15">
      <c r="A20" s="92"/>
      <c r="F20" s="93"/>
      <c r="G20" s="93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Factura</dc:title>
  <dc:subject>Factura</dc:subject>
  <dc:creator>Modelines</dc:creator>
  <cp:keywords/>
  <dc:description/>
  <cp:lastModifiedBy>Linwind</cp:lastModifiedBy>
  <cp:lastPrinted>2010-01-01T19:56:15Z</cp:lastPrinted>
  <dcterms:created xsi:type="dcterms:W3CDTF">2008-02-20T21:11:43Z</dcterms:created>
  <dcterms:modified xsi:type="dcterms:W3CDTF">2010-01-05T17:58:21Z</dcterms:modified>
  <cp:category>Excel</cp:category>
  <cp:version/>
  <cp:contentType/>
  <cp:contentStatus/>
  <cp:revision>1</cp:revision>
</cp:coreProperties>
</file>